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\Desktop\Asset Valuation\"/>
    </mc:Choice>
  </mc:AlternateContent>
  <bookViews>
    <workbookView xWindow="240" yWindow="60" windowWidth="20055" windowHeight="7950" activeTab="3"/>
  </bookViews>
  <sheets>
    <sheet name="Summ" sheetId="1" r:id="rId1"/>
    <sheet name="Buildings" sheetId="2" r:id="rId2"/>
    <sheet name="Land" sheetId="3" r:id="rId3"/>
    <sheet name="Others" sheetId="4" r:id="rId4"/>
  </sheets>
  <externalReferences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M36" i="3" l="1"/>
  <c r="M35" i="3"/>
  <c r="M34" i="3"/>
  <c r="M33" i="3"/>
  <c r="H22" i="3"/>
  <c r="I22" i="3" s="1"/>
  <c r="F41" i="3" l="1"/>
  <c r="N5" i="2"/>
  <c r="H10" i="2"/>
  <c r="N17" i="2"/>
  <c r="O17" i="2" s="1"/>
  <c r="G20" i="3"/>
  <c r="H20" i="3" s="1"/>
  <c r="D281" i="1"/>
  <c r="D280" i="1"/>
  <c r="D278" i="1"/>
  <c r="D277" i="1"/>
  <c r="D276" i="1"/>
  <c r="D275" i="1"/>
  <c r="D272" i="1"/>
  <c r="D271" i="1"/>
  <c r="D270" i="1"/>
  <c r="K10" i="4"/>
  <c r="J9" i="4"/>
  <c r="K9" i="4" s="1"/>
  <c r="I7" i="4"/>
  <c r="I20" i="3" l="1"/>
  <c r="J20" i="3" s="1"/>
  <c r="D286" i="1"/>
  <c r="P17" i="2"/>
  <c r="M17" i="2"/>
  <c r="D273" i="1"/>
  <c r="F39" i="3" l="1"/>
  <c r="F43" i="3" s="1"/>
  <c r="D287" i="1"/>
  <c r="H17" i="2" s="1"/>
  <c r="Q17" i="2" s="1"/>
  <c r="N6" i="2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H14" i="2"/>
  <c r="H11" i="2"/>
  <c r="H9" i="2"/>
  <c r="H7" i="2"/>
  <c r="H6" i="2"/>
  <c r="H5" i="2"/>
  <c r="D258" i="1"/>
  <c r="D257" i="1"/>
  <c r="D256" i="1"/>
  <c r="D240" i="1"/>
  <c r="D239" i="1"/>
  <c r="D244" i="1"/>
  <c r="D246" i="1" s="1"/>
  <c r="D86" i="1"/>
  <c r="D91" i="1"/>
  <c r="D93" i="1"/>
  <c r="D92" i="1"/>
  <c r="D89" i="1"/>
  <c r="D176" i="1"/>
  <c r="D177" i="1" s="1"/>
  <c r="D180" i="1"/>
  <c r="D182" i="1" s="1"/>
  <c r="D198" i="1"/>
  <c r="D197" i="1"/>
  <c r="D194" i="1"/>
  <c r="D193" i="1"/>
  <c r="M13" i="2" l="1"/>
  <c r="P13" i="2"/>
  <c r="M6" i="2"/>
  <c r="P6" i="2"/>
  <c r="Q6" i="2" s="1"/>
  <c r="P7" i="2"/>
  <c r="M7" i="2"/>
  <c r="P15" i="2"/>
  <c r="M15" i="2"/>
  <c r="Q7" i="2"/>
  <c r="M16" i="2"/>
  <c r="P16" i="2"/>
  <c r="M14" i="2"/>
  <c r="P14" i="2"/>
  <c r="Q14" i="2" s="1"/>
  <c r="P9" i="2"/>
  <c r="Q9" i="2" s="1"/>
  <c r="M9" i="2"/>
  <c r="M8" i="2"/>
  <c r="P8" i="2"/>
  <c r="P10" i="2"/>
  <c r="Q10" i="2" s="1"/>
  <c r="M10" i="2"/>
  <c r="M11" i="2"/>
  <c r="P11" i="2"/>
  <c r="Q11" i="2" s="1"/>
  <c r="M12" i="2"/>
  <c r="P12" i="2"/>
  <c r="O5" i="2"/>
  <c r="M5" i="2" s="1"/>
  <c r="D261" i="1"/>
  <c r="H16" i="2" s="1"/>
  <c r="D242" i="1"/>
  <c r="D247" i="1" s="1"/>
  <c r="H15" i="2" s="1"/>
  <c r="D195" i="1"/>
  <c r="D200" i="1"/>
  <c r="D183" i="1"/>
  <c r="H12" i="2" s="1"/>
  <c r="Q15" i="2" l="1"/>
  <c r="Q16" i="2"/>
  <c r="Q12" i="2"/>
  <c r="P5" i="2"/>
  <c r="Q5" i="2" s="1"/>
  <c r="D201" i="1"/>
  <c r="H13" i="2" s="1"/>
  <c r="Q13" i="2" s="1"/>
  <c r="D85" i="1" l="1"/>
  <c r="D84" i="1"/>
  <c r="D90" i="1"/>
  <c r="D95" i="1" s="1"/>
  <c r="D87" i="1" l="1"/>
  <c r="D96" i="1" s="1"/>
  <c r="H8" i="2" s="1"/>
  <c r="H18" i="2" s="1"/>
  <c r="Q8" i="2" l="1"/>
  <c r="Q18" i="2" s="1"/>
  <c r="F44" i="3" s="1"/>
  <c r="F45" i="3" s="1"/>
</calcChain>
</file>

<file path=xl/sharedStrings.xml><?xml version="1.0" encoding="utf-8"?>
<sst xmlns="http://schemas.openxmlformats.org/spreadsheetml/2006/main" count="389" uniqueCount="141">
  <si>
    <t>AMHARA ROAD WORKS ENTERPRISE</t>
  </si>
  <si>
    <t>ASSET VALUATION REPORT</t>
  </si>
  <si>
    <t>OFFICE BUILDING SUMMARY FOR ASSET VALUATION PURPOSE</t>
  </si>
  <si>
    <t xml:space="preserve"> LOCATION BAHIR DAR KEBLA 13 </t>
  </si>
  <si>
    <t>Item No.</t>
  </si>
  <si>
    <t>DESCRIPTION</t>
  </si>
  <si>
    <t xml:space="preserve"> Amount</t>
  </si>
  <si>
    <t>A. Substructure</t>
  </si>
  <si>
    <t xml:space="preserve"> EXCAVATION AND EARTH WORKS</t>
  </si>
  <si>
    <t xml:space="preserve"> Concrete work</t>
  </si>
  <si>
    <t>Massonry work</t>
  </si>
  <si>
    <t>Total- A (Birr)</t>
  </si>
  <si>
    <t>B. Superstucture</t>
  </si>
  <si>
    <t>Concrete work</t>
  </si>
  <si>
    <t>Block work</t>
  </si>
  <si>
    <t>Roofing</t>
  </si>
  <si>
    <t>Carpentery and joinery</t>
  </si>
  <si>
    <t>Metal work</t>
  </si>
  <si>
    <t>Plastering and Pointing</t>
  </si>
  <si>
    <t>Finishing and Flooring</t>
  </si>
  <si>
    <t xml:space="preserve">Glazing </t>
  </si>
  <si>
    <t>Painting</t>
  </si>
  <si>
    <t>Electrical installation</t>
  </si>
  <si>
    <t>sanitary work</t>
  </si>
  <si>
    <t>Total -B (Birr)</t>
  </si>
  <si>
    <t>TOTAL (A+B) in birr</t>
  </si>
  <si>
    <t>FENCE  SUMMARY FOR ASSET VALUATION PURPOSE</t>
  </si>
  <si>
    <t xml:space="preserve">Annex-2:   Building and Construction  Depreciated  Replacement Cost    </t>
  </si>
  <si>
    <t>S.N</t>
  </si>
  <si>
    <t xml:space="preserve">Description </t>
  </si>
  <si>
    <t>Unit</t>
  </si>
  <si>
    <t>MF</t>
  </si>
  <si>
    <t>UGRC</t>
  </si>
  <si>
    <t>TGRC</t>
  </si>
  <si>
    <t>Year /EC</t>
  </si>
  <si>
    <t>Age</t>
  </si>
  <si>
    <t>SL</t>
  </si>
  <si>
    <t>Eg</t>
  </si>
  <si>
    <t>CF</t>
  </si>
  <si>
    <t>ERL</t>
  </si>
  <si>
    <t>SUL</t>
  </si>
  <si>
    <t>DF</t>
  </si>
  <si>
    <t>DRC</t>
  </si>
  <si>
    <t>A</t>
  </si>
  <si>
    <t>Building Construction</t>
  </si>
  <si>
    <t xml:space="preserve">Cafateria Building </t>
  </si>
  <si>
    <t>Lablatory Building</t>
  </si>
  <si>
    <t>Material Store</t>
  </si>
  <si>
    <t>Garage</t>
  </si>
  <si>
    <t xml:space="preserve"> Explocive Store 2</t>
  </si>
  <si>
    <t>Fence with 40x40x3mm Angle Iron &amp; barbead wire Main gate Door</t>
  </si>
  <si>
    <t>Fence with 30x30x3mm RHS &amp; barbead wire Main gate Door</t>
  </si>
  <si>
    <t>Toilet Building</t>
  </si>
  <si>
    <t>Parking Shade</t>
  </si>
  <si>
    <t xml:space="preserve"> Total</t>
  </si>
  <si>
    <t>No</t>
  </si>
  <si>
    <t>Quan</t>
  </si>
  <si>
    <t>TOILET BUILDING SUMMARY FOR ASSET VALUATION PURPOSE</t>
  </si>
  <si>
    <t>Finishing Work</t>
  </si>
  <si>
    <t xml:space="preserve">WORK SHOP PARTIAL TEMPORARY BUILDING SUMMARY </t>
  </si>
  <si>
    <t>FOR ASSET VALUATION PURPOSE</t>
  </si>
  <si>
    <t>EXPLOCIVE STORE 1 BUILDING SUMMARY FOR ASSET VALUATION PURPOSE</t>
  </si>
  <si>
    <t>EXPLOCIVE STORE 2 BUILDING SUMMARY FOR ASSET VALUATION PURPOSE</t>
  </si>
  <si>
    <t xml:space="preserve">ASSET VALUATION REPORT </t>
  </si>
  <si>
    <t xml:space="preserve"> LOCATION BAHIR DAR /GORDEMA  ADDIS ALEM  </t>
  </si>
  <si>
    <t>LABRATORY BUILDING SUMMARY FOR ASSET VALUATION PURPOSE</t>
  </si>
  <si>
    <t>MATERIAL STORE BUILDING SUMMARY FOR ASSET VALUATION PURPOSE</t>
  </si>
  <si>
    <t>Pavement work</t>
  </si>
  <si>
    <t>Total -A (Birr)</t>
  </si>
  <si>
    <t>PARKING SHADE SUMMARY FOR ASSET VALUATION PURPOSE</t>
  </si>
  <si>
    <t>SITE WORK  SUMMARY FOR ASSET VALUATION PURPOSE</t>
  </si>
  <si>
    <t>Site work</t>
  </si>
  <si>
    <t>Total Interest</t>
  </si>
  <si>
    <t xml:space="preserve"> Land</t>
  </si>
  <si>
    <t xml:space="preserve"> Area of </t>
  </si>
  <si>
    <t>40 Years</t>
  </si>
  <si>
    <t xml:space="preserve">Deffered  for </t>
  </si>
  <si>
    <t>One Year</t>
  </si>
  <si>
    <t xml:space="preserve"> one Year</t>
  </si>
  <si>
    <t>Interest 9.5%</t>
  </si>
  <si>
    <t>Value</t>
  </si>
  <si>
    <t xml:space="preserve">Total Lease </t>
  </si>
  <si>
    <t xml:space="preserve"> Lease </t>
  </si>
  <si>
    <t>Value  /m2               /m2</t>
  </si>
  <si>
    <t>Payment</t>
  </si>
  <si>
    <t xml:space="preserve">Advaced  </t>
  </si>
  <si>
    <t>Description</t>
  </si>
  <si>
    <t>Head Office</t>
  </si>
  <si>
    <t>Gordema</t>
  </si>
  <si>
    <t>Civil Explosive</t>
  </si>
  <si>
    <t xml:space="preserve">Annex-1: Building  and Infrastructure Construction  Detail </t>
  </si>
  <si>
    <t xml:space="preserve">Purpose  </t>
  </si>
  <si>
    <t>No R.</t>
  </si>
  <si>
    <t>L</t>
  </si>
  <si>
    <t>W</t>
  </si>
  <si>
    <t>H</t>
  </si>
  <si>
    <t xml:space="preserve">unit </t>
  </si>
  <si>
    <t>A / Vo /Le /P</t>
  </si>
  <si>
    <t xml:space="preserve">Sub Structure </t>
  </si>
  <si>
    <t xml:space="preserve">Supper structure </t>
  </si>
  <si>
    <t xml:space="preserve">Foundation </t>
  </si>
  <si>
    <t xml:space="preserve">Structure </t>
  </si>
  <si>
    <t>Floor/Wall/Roof</t>
  </si>
  <si>
    <t xml:space="preserve">Installations </t>
  </si>
  <si>
    <t>office Building Ground</t>
  </si>
  <si>
    <t xml:space="preserve">office </t>
  </si>
  <si>
    <t>m2</t>
  </si>
  <si>
    <r>
      <rPr>
        <b/>
        <u/>
        <sz val="12"/>
        <color rgb="FF000000"/>
        <rFont val="Times New Roman"/>
        <family val="1"/>
      </rPr>
      <t>Electrica</t>
    </r>
    <r>
      <rPr>
        <b/>
        <sz val="12"/>
        <color rgb="FF000000"/>
        <rFont val="Times New Roman"/>
        <family val="1"/>
      </rPr>
      <t xml:space="preserve">l : </t>
    </r>
    <r>
      <rPr>
        <sz val="12"/>
        <color rgb="FF000000"/>
        <rFont val="Times New Roman"/>
        <family val="1"/>
      </rPr>
      <t xml:space="preserve">Normal electrical installation with two consstrolling swith board for light and socket; </t>
    </r>
    <r>
      <rPr>
        <b/>
        <u/>
        <sz val="12"/>
        <color rgb="FF000000"/>
        <rFont val="Times New Roman"/>
        <family val="1"/>
      </rPr>
      <t xml:space="preserve">Sannitary and water </t>
    </r>
    <r>
      <rPr>
        <sz val="12"/>
        <color rgb="FF000000"/>
        <rFont val="Times New Roman"/>
        <family val="1"/>
      </rPr>
      <t xml:space="preserve">  : water supply to toilat and handwash ,Sanitarty installation from toilet to back of the building    </t>
    </r>
  </si>
  <si>
    <t>office Building first floor</t>
  </si>
  <si>
    <t>B</t>
  </si>
  <si>
    <t>Civil Works and Infrastructure</t>
  </si>
  <si>
    <t>Fence 1m Stone and 1.6m HCB</t>
  </si>
  <si>
    <t>ml</t>
  </si>
  <si>
    <t>Stone masonry fondation  hight of 1m and Rc grade beam , RC colum  , HCB Wall hight approximtly 1.7m with out copping</t>
  </si>
  <si>
    <t xml:space="preserve">Parking </t>
  </si>
  <si>
    <t>M2</t>
  </si>
  <si>
    <t>58.91*38.3-38.3*18</t>
  </si>
  <si>
    <t xml:space="preserve">Compacted sub-base siol and gravel surface to drain over flow water </t>
  </si>
  <si>
    <t xml:space="preserve"> Stone masonery Foundation with Tricated Basaltic Stone hight of 1m &amp; 0.4m thick and pointed above OGL 25cm  Hard core and RC grade beam </t>
  </si>
  <si>
    <t>=</t>
  </si>
  <si>
    <t>Gourd House</t>
  </si>
  <si>
    <t>Its Present Value will be discounted back</t>
  </si>
  <si>
    <t>PV=PMT (( 1-   1/(1+i)n)/i)(1+i)</t>
  </si>
  <si>
    <t>PV= PMT *  11.22087</t>
  </si>
  <si>
    <t>Amortized value</t>
  </si>
  <si>
    <t>Total Present Value of Land</t>
  </si>
  <si>
    <t xml:space="preserve">Head office Building </t>
  </si>
  <si>
    <t>GOURD HOUSE SUMMARY FOR ASSET VALUATION PURPOSE</t>
  </si>
  <si>
    <t>CAFATERIA BUILDING SUMMARY FOR ASSET VALUATION PURPOSE</t>
  </si>
  <si>
    <t xml:space="preserve"> Explocive Store 1</t>
  </si>
  <si>
    <t>PV= PMT *11.22</t>
  </si>
  <si>
    <t>n=40 YEAR</t>
  </si>
  <si>
    <t>i=0.095  INTEREST</t>
  </si>
  <si>
    <t xml:space="preserve"> Structural members such as Grade beam,Column (Circular and rectangular) and slabs are made of RC   CIS roofing with (eculaptuse truss and timber purline)</t>
  </si>
  <si>
    <r>
      <rPr>
        <b/>
        <u/>
        <sz val="12"/>
        <color theme="1"/>
        <rFont val="Times New Roman"/>
        <family val="1"/>
      </rPr>
      <t>Floor</t>
    </r>
    <r>
      <rPr>
        <b/>
        <sz val="12"/>
        <color theme="1"/>
        <rFont val="Times New Roman"/>
        <family val="1"/>
      </rPr>
      <t>:</t>
    </r>
    <r>
      <rPr>
        <sz val="12"/>
        <color theme="1"/>
        <rFont val="Times New Roman"/>
        <family val="1"/>
      </rPr>
      <t xml:space="preserve"> RC slab ceramic tile finish and Plastic tile</t>
    </r>
    <r>
      <rPr>
        <b/>
        <u/>
        <sz val="12"/>
        <color theme="1"/>
        <rFont val="Times New Roman"/>
        <family val="1"/>
      </rPr>
      <t>Wall</t>
    </r>
    <r>
      <rPr>
        <sz val="12"/>
        <color theme="1"/>
        <rFont val="Times New Roman"/>
        <family val="1"/>
      </rPr>
      <t xml:space="preserve"> :  HCB plastered and painted,  transparent glass some parts externally, Chipwood wall some interna wall , wooden  doors door,              </t>
    </r>
    <r>
      <rPr>
        <b/>
        <u/>
        <sz val="12"/>
        <color theme="1"/>
        <rFont val="Times New Roman"/>
        <family val="1"/>
      </rPr>
      <t>Roofing;</t>
    </r>
    <r>
      <rPr>
        <b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 xml:space="preserve">G-28 corregigated Iron sheet  : </t>
    </r>
    <r>
      <rPr>
        <b/>
        <u/>
        <sz val="12"/>
        <color theme="1"/>
        <rFont val="Times New Roman"/>
        <family val="1"/>
      </rPr>
      <t xml:space="preserve">Ceiling </t>
    </r>
    <r>
      <rPr>
        <sz val="12"/>
        <color theme="1"/>
        <rFont val="Times New Roman"/>
        <family val="1"/>
      </rPr>
      <t xml:space="preserve"> Chip wood with 4*5cm timber </t>
    </r>
  </si>
  <si>
    <t>(1-1/(1+0.095)n)</t>
  </si>
  <si>
    <t xml:space="preserve">(1+0.095) </t>
  </si>
  <si>
    <t>(1-(1/37.31))/0.095)*(1+0.095)</t>
  </si>
  <si>
    <t>((1-0.02680)/0.095)*1.095</t>
  </si>
  <si>
    <t>(0.97320/0.095)*1.095</t>
  </si>
  <si>
    <t>10.2441846*1.095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</si>
</sst>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0.0000000"/>
    <numFmt numFmtId="169" formatCode="0.00000"/>
    <numFmt numFmtId="170" formatCode="0.0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2" tint="-0.89999084444715716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b/>
      <sz val="16"/>
      <color rgb="FF000000"/>
      <name val="Calibri"/>
      <family val="2"/>
      <scheme val="minor"/>
    </font>
    <font>
      <b/>
      <sz val="11"/>
      <color rgb="FF000000"/>
      <name val="Times New Roman"/>
      <family val="1"/>
    </font>
    <font>
      <sz val="12"/>
      <name val="Times New Roman"/>
      <family val="1"/>
    </font>
    <font>
      <b/>
      <sz val="11"/>
      <color rgb="FFFF0000"/>
      <name val="Times New Roman"/>
      <family val="1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sz val="10"/>
      <name val="Times New Roman"/>
      <family val="1"/>
    </font>
    <font>
      <sz val="11"/>
      <color rgb="FFFF0000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b/>
      <u val="doubleAccounting"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</cellStyleXfs>
  <cellXfs count="197">
    <xf numFmtId="0" fontId="0" fillId="0" borderId="0" xfId="0"/>
    <xf numFmtId="0" fontId="0" fillId="0" borderId="0" xfId="0"/>
    <xf numFmtId="0" fontId="0" fillId="0" borderId="2" xfId="0" applyBorder="1"/>
    <xf numFmtId="0" fontId="8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43" fontId="6" fillId="4" borderId="6" xfId="1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0" fontId="7" fillId="0" borderId="3" xfId="0" applyFont="1" applyFill="1" applyBorder="1" applyAlignment="1">
      <alignment horizontal="center"/>
    </xf>
    <xf numFmtId="43" fontId="11" fillId="0" borderId="3" xfId="1" applyFont="1" applyFill="1" applyBorder="1" applyAlignment="1"/>
    <xf numFmtId="0" fontId="2" fillId="0" borderId="2" xfId="0" applyFont="1" applyBorder="1" applyAlignment="1">
      <alignment horizontal="center"/>
    </xf>
    <xf numFmtId="0" fontId="10" fillId="0" borderId="2" xfId="0" applyFont="1" applyFill="1" applyBorder="1" applyAlignment="1"/>
    <xf numFmtId="43" fontId="12" fillId="0" borderId="3" xfId="1" applyFont="1" applyBorder="1"/>
    <xf numFmtId="0" fontId="13" fillId="0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43" fontId="14" fillId="4" borderId="3" xfId="1" applyFont="1" applyFill="1" applyBorder="1"/>
    <xf numFmtId="0" fontId="7" fillId="0" borderId="2" xfId="0" applyFont="1" applyFill="1" applyBorder="1" applyAlignment="1">
      <alignment horizontal="center"/>
    </xf>
    <xf numFmtId="43" fontId="15" fillId="0" borderId="2" xfId="1" applyFont="1" applyBorder="1"/>
    <xf numFmtId="0" fontId="13" fillId="0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right"/>
    </xf>
    <xf numFmtId="43" fontId="16" fillId="4" borderId="2" xfId="1" applyFont="1" applyFill="1" applyBorder="1"/>
    <xf numFmtId="0" fontId="13" fillId="0" borderId="2" xfId="0" applyFont="1" applyBorder="1" applyAlignment="1">
      <alignment horizontal="right"/>
    </xf>
    <xf numFmtId="43" fontId="14" fillId="0" borderId="2" xfId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43" fontId="17" fillId="0" borderId="0" xfId="1" applyFont="1" applyBorder="1"/>
    <xf numFmtId="0" fontId="8" fillId="4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43" fontId="6" fillId="4" borderId="9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/>
    </xf>
    <xf numFmtId="164" fontId="6" fillId="5" borderId="2" xfId="1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left" vertical="top" wrapText="1"/>
    </xf>
    <xf numFmtId="165" fontId="7" fillId="3" borderId="2" xfId="1" applyNumberFormat="1" applyFont="1" applyFill="1" applyBorder="1" applyAlignment="1">
      <alignment vertical="center"/>
    </xf>
    <xf numFmtId="164" fontId="24" fillId="3" borderId="2" xfId="1" applyNumberFormat="1" applyFont="1" applyFill="1" applyBorder="1" applyAlignment="1">
      <alignment vertical="center"/>
    </xf>
    <xf numFmtId="164" fontId="7" fillId="3" borderId="2" xfId="1" applyNumberFormat="1" applyFont="1" applyFill="1" applyBorder="1" applyAlignment="1">
      <alignment vertical="center"/>
    </xf>
    <xf numFmtId="0" fontId="23" fillId="3" borderId="2" xfId="0" applyNumberFormat="1" applyFont="1" applyFill="1" applyBorder="1" applyAlignment="1">
      <alignment vertical="center"/>
    </xf>
    <xf numFmtId="9" fontId="23" fillId="3" borderId="2" xfId="1" applyNumberFormat="1" applyFont="1" applyFill="1" applyBorder="1" applyAlignment="1">
      <alignment vertical="center"/>
    </xf>
    <xf numFmtId="43" fontId="7" fillId="3" borderId="2" xfId="1" applyNumberFormat="1" applyFont="1" applyFill="1" applyBorder="1" applyAlignment="1">
      <alignment vertical="center"/>
    </xf>
    <xf numFmtId="164" fontId="5" fillId="3" borderId="2" xfId="1" applyNumberFormat="1" applyFont="1" applyFill="1" applyBorder="1" applyAlignment="1">
      <alignment vertical="center"/>
    </xf>
    <xf numFmtId="0" fontId="21" fillId="3" borderId="2" xfId="0" applyFont="1" applyFill="1" applyBorder="1" applyAlignment="1">
      <alignment horizontal="center" vertical="top" wrapText="1"/>
    </xf>
    <xf numFmtId="0" fontId="21" fillId="3" borderId="2" xfId="0" applyFont="1" applyFill="1" applyBorder="1" applyAlignment="1">
      <alignment horizontal="left" vertical="top" wrapText="1"/>
    </xf>
    <xf numFmtId="164" fontId="21" fillId="3" borderId="2" xfId="1" applyNumberFormat="1" applyFont="1" applyFill="1" applyBorder="1" applyAlignment="1">
      <alignment horizontal="left" vertical="top" wrapText="1"/>
    </xf>
    <xf numFmtId="164" fontId="26" fillId="3" borderId="2" xfId="1" applyNumberFormat="1" applyFont="1" applyFill="1" applyBorder="1" applyAlignment="1">
      <alignment vertical="top"/>
    </xf>
    <xf numFmtId="164" fontId="6" fillId="3" borderId="2" xfId="1" applyNumberFormat="1" applyFont="1" applyFill="1" applyBorder="1" applyAlignment="1">
      <alignment vertical="top"/>
    </xf>
    <xf numFmtId="0" fontId="6" fillId="3" borderId="2" xfId="0" applyNumberFormat="1" applyFont="1" applyFill="1" applyBorder="1" applyAlignment="1">
      <alignment vertical="top"/>
    </xf>
    <xf numFmtId="9" fontId="6" fillId="3" borderId="2" xfId="1" applyNumberFormat="1" applyFont="1" applyFill="1" applyBorder="1" applyAlignment="1">
      <alignment vertical="top"/>
    </xf>
    <xf numFmtId="43" fontId="6" fillId="3" borderId="2" xfId="1" applyNumberFormat="1" applyFont="1" applyFill="1" applyBorder="1" applyAlignment="1">
      <alignment vertical="top"/>
    </xf>
    <xf numFmtId="0" fontId="21" fillId="6" borderId="2" xfId="0" applyFont="1" applyFill="1" applyBorder="1" applyAlignment="1">
      <alignment horizontal="center" vertical="top" wrapText="1"/>
    </xf>
    <xf numFmtId="0" fontId="13" fillId="6" borderId="2" xfId="0" applyFont="1" applyFill="1" applyBorder="1" applyAlignment="1">
      <alignment horizontal="left" vertical="top" wrapText="1"/>
    </xf>
    <xf numFmtId="0" fontId="13" fillId="6" borderId="2" xfId="0" applyFont="1" applyFill="1" applyBorder="1" applyAlignment="1">
      <alignment horizontal="center" vertical="top" wrapText="1"/>
    </xf>
    <xf numFmtId="165" fontId="6" fillId="6" borderId="2" xfId="1" applyNumberFormat="1" applyFont="1" applyFill="1" applyBorder="1" applyAlignment="1">
      <alignment vertical="top"/>
    </xf>
    <xf numFmtId="165" fontId="25" fillId="6" borderId="2" xfId="1" applyNumberFormat="1" applyFont="1" applyFill="1" applyBorder="1" applyAlignment="1">
      <alignment vertical="top"/>
    </xf>
    <xf numFmtId="165" fontId="26" fillId="6" borderId="2" xfId="1" applyNumberFormat="1" applyFont="1" applyFill="1" applyBorder="1" applyAlignment="1">
      <alignment vertical="top"/>
    </xf>
    <xf numFmtId="164" fontId="5" fillId="6" borderId="2" xfId="1" applyNumberFormat="1" applyFont="1" applyFill="1" applyBorder="1" applyAlignment="1">
      <alignment vertical="top"/>
    </xf>
    <xf numFmtId="9" fontId="6" fillId="6" borderId="2" xfId="1" applyNumberFormat="1" applyFont="1" applyFill="1" applyBorder="1" applyAlignment="1">
      <alignment vertical="top"/>
    </xf>
    <xf numFmtId="43" fontId="5" fillId="6" borderId="2" xfId="1" applyNumberFormat="1" applyFont="1" applyFill="1" applyBorder="1" applyAlignment="1">
      <alignment vertical="top"/>
    </xf>
    <xf numFmtId="164" fontId="25" fillId="3" borderId="2" xfId="1" applyNumberFormat="1" applyFont="1" applyFill="1" applyBorder="1" applyAlignment="1">
      <alignment vertical="top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43" fontId="17" fillId="0" borderId="2" xfId="1" applyFont="1" applyBorder="1"/>
    <xf numFmtId="43" fontId="27" fillId="4" borderId="2" xfId="1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43" fontId="14" fillId="3" borderId="3" xfId="1" applyFont="1" applyFill="1" applyBorder="1"/>
    <xf numFmtId="0" fontId="10" fillId="0" borderId="10" xfId="0" applyFont="1" applyFill="1" applyBorder="1" applyAlignment="1"/>
    <xf numFmtId="0" fontId="7" fillId="0" borderId="11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0" fillId="0" borderId="13" xfId="0" applyFont="1" applyFill="1" applyBorder="1" applyAlignment="1"/>
    <xf numFmtId="0" fontId="13" fillId="0" borderId="13" xfId="0" applyFont="1" applyFill="1" applyBorder="1" applyAlignment="1"/>
    <xf numFmtId="0" fontId="3" fillId="2" borderId="12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right"/>
    </xf>
    <xf numFmtId="0" fontId="13" fillId="0" borderId="13" xfId="0" applyFont="1" applyBorder="1" applyAlignment="1">
      <alignment horizontal="right"/>
    </xf>
    <xf numFmtId="43" fontId="0" fillId="0" borderId="2" xfId="0" applyNumberFormat="1" applyBorder="1"/>
    <xf numFmtId="0" fontId="0" fillId="0" borderId="0" xfId="0" applyAlignment="1">
      <alignment vertical="center"/>
    </xf>
    <xf numFmtId="3" fontId="21" fillId="0" borderId="0" xfId="0" applyNumberFormat="1" applyFont="1" applyBorder="1" applyAlignment="1">
      <alignment vertical="center"/>
    </xf>
    <xf numFmtId="0" fontId="17" fillId="0" borderId="0" xfId="0" applyFont="1" applyBorder="1"/>
    <xf numFmtId="43" fontId="17" fillId="0" borderId="2" xfId="1" applyFont="1" applyBorder="1" applyAlignment="1">
      <alignment horizontal="center"/>
    </xf>
    <xf numFmtId="43" fontId="0" fillId="0" borderId="0" xfId="0" applyNumberFormat="1" applyAlignment="1">
      <alignment vertical="center"/>
    </xf>
    <xf numFmtId="43" fontId="29" fillId="0" borderId="3" xfId="0" applyNumberFormat="1" applyFont="1" applyBorder="1" applyAlignment="1">
      <alignment horizontal="center"/>
    </xf>
    <xf numFmtId="43" fontId="17" fillId="0" borderId="3" xfId="1" applyFont="1" applyBorder="1" applyAlignment="1">
      <alignment horizontal="center"/>
    </xf>
    <xf numFmtId="43" fontId="17" fillId="0" borderId="3" xfId="0" applyNumberFormat="1" applyFont="1" applyBorder="1"/>
    <xf numFmtId="0" fontId="6" fillId="0" borderId="14" xfId="0" applyFont="1" applyBorder="1" applyAlignment="1">
      <alignment horizontal="justify"/>
    </xf>
    <xf numFmtId="0" fontId="6" fillId="0" borderId="15" xfId="0" applyFont="1" applyBorder="1" applyAlignment="1">
      <alignment horizontal="justify"/>
    </xf>
    <xf numFmtId="0" fontId="17" fillId="0" borderId="14" xfId="0" applyFont="1" applyBorder="1" applyAlignment="1">
      <alignment horizontal="center" wrapText="1"/>
    </xf>
    <xf numFmtId="0" fontId="17" fillId="0" borderId="15" xfId="0" applyFont="1" applyBorder="1" applyAlignment="1">
      <alignment wrapText="1"/>
    </xf>
    <xf numFmtId="0" fontId="17" fillId="0" borderId="14" xfId="0" applyFont="1" applyBorder="1" applyAlignment="1">
      <alignment wrapText="1"/>
    </xf>
    <xf numFmtId="0" fontId="0" fillId="0" borderId="0" xfId="0" applyBorder="1" applyAlignment="1">
      <alignment horizontal="center"/>
    </xf>
    <xf numFmtId="43" fontId="17" fillId="8" borderId="2" xfId="1" applyFont="1" applyFill="1" applyBorder="1" applyAlignment="1">
      <alignment horizontal="center"/>
    </xf>
    <xf numFmtId="43" fontId="29" fillId="8" borderId="3" xfId="0" applyNumberFormat="1" applyFont="1" applyFill="1" applyBorder="1" applyAlignment="1">
      <alignment horizontal="center"/>
    </xf>
    <xf numFmtId="43" fontId="17" fillId="8" borderId="3" xfId="1" applyFont="1" applyFill="1" applyBorder="1" applyAlignment="1">
      <alignment horizontal="center"/>
    </xf>
    <xf numFmtId="43" fontId="17" fillId="8" borderId="3" xfId="0" applyNumberFormat="1" applyFont="1" applyFill="1" applyBorder="1"/>
    <xf numFmtId="43" fontId="0" fillId="0" borderId="0" xfId="0" applyNumberFormat="1"/>
    <xf numFmtId="0" fontId="0" fillId="0" borderId="20" xfId="0" applyBorder="1"/>
    <xf numFmtId="0" fontId="17" fillId="0" borderId="15" xfId="0" applyFont="1" applyBorder="1" applyAlignment="1">
      <alignment horizontal="center"/>
    </xf>
    <xf numFmtId="0" fontId="0" fillId="0" borderId="21" xfId="0" applyBorder="1"/>
    <xf numFmtId="0" fontId="17" fillId="0" borderId="22" xfId="0" applyFont="1" applyBorder="1" applyAlignment="1">
      <alignment horizontal="center"/>
    </xf>
    <xf numFmtId="0" fontId="6" fillId="0" borderId="23" xfId="0" applyFont="1" applyBorder="1" applyAlignment="1"/>
    <xf numFmtId="0" fontId="6" fillId="0" borderId="22" xfId="0" applyFont="1" applyBorder="1" applyAlignment="1">
      <alignment horizontal="justify"/>
    </xf>
    <xf numFmtId="0" fontId="17" fillId="0" borderId="23" xfId="0" applyFont="1" applyBorder="1" applyAlignment="1">
      <alignment horizontal="center" wrapText="1"/>
    </xf>
    <xf numFmtId="0" fontId="17" fillId="0" borderId="22" xfId="0" applyFont="1" applyBorder="1" applyAlignment="1">
      <alignment wrapText="1"/>
    </xf>
    <xf numFmtId="0" fontId="17" fillId="0" borderId="23" xfId="0" applyFont="1" applyBorder="1" applyAlignment="1">
      <alignment wrapText="1"/>
    </xf>
    <xf numFmtId="0" fontId="0" fillId="0" borderId="25" xfId="0" applyBorder="1"/>
    <xf numFmtId="0" fontId="17" fillId="0" borderId="11" xfId="0" applyFont="1" applyBorder="1" applyAlignment="1">
      <alignment horizontal="center"/>
    </xf>
    <xf numFmtId="0" fontId="0" fillId="8" borderId="26" xfId="0" applyFill="1" applyBorder="1"/>
    <xf numFmtId="43" fontId="17" fillId="8" borderId="13" xfId="1" applyFont="1" applyFill="1" applyBorder="1" applyAlignment="1">
      <alignment horizontal="center"/>
    </xf>
    <xf numFmtId="0" fontId="0" fillId="0" borderId="26" xfId="0" applyBorder="1"/>
    <xf numFmtId="43" fontId="17" fillId="0" borderId="13" xfId="1" applyFont="1" applyBorder="1" applyAlignment="1">
      <alignment horizontal="center"/>
    </xf>
    <xf numFmtId="0" fontId="32" fillId="0" borderId="0" xfId="0" applyFont="1"/>
    <xf numFmtId="0" fontId="33" fillId="5" borderId="2" xfId="0" applyFont="1" applyFill="1" applyBorder="1"/>
    <xf numFmtId="0" fontId="14" fillId="5" borderId="2" xfId="0" applyFont="1" applyFill="1" applyBorder="1" applyAlignment="1">
      <alignment vertical="top" wrapText="1"/>
    </xf>
    <xf numFmtId="0" fontId="33" fillId="5" borderId="2" xfId="0" applyFont="1" applyFill="1" applyBorder="1" applyAlignment="1"/>
    <xf numFmtId="0" fontId="14" fillId="5" borderId="2" xfId="0" applyFont="1" applyFill="1" applyBorder="1" applyAlignment="1">
      <alignment horizontal="center" vertical="top" wrapText="1"/>
    </xf>
    <xf numFmtId="0" fontId="34" fillId="3" borderId="2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left" vertical="top" wrapText="1"/>
    </xf>
    <xf numFmtId="0" fontId="34" fillId="3" borderId="2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4" fillId="4" borderId="2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vertical="top" wrapText="1"/>
    </xf>
    <xf numFmtId="164" fontId="34" fillId="3" borderId="2" xfId="1" applyNumberFormat="1" applyFont="1" applyFill="1" applyBorder="1" applyAlignment="1">
      <alignment horizontal="right" vertical="top" wrapText="1"/>
    </xf>
    <xf numFmtId="0" fontId="34" fillId="0" borderId="2" xfId="0" applyFont="1" applyFill="1" applyBorder="1" applyAlignment="1">
      <alignment vertical="top" wrapText="1"/>
    </xf>
    <xf numFmtId="0" fontId="34" fillId="0" borderId="2" xfId="0" applyFont="1" applyFill="1" applyBorder="1" applyAlignment="1">
      <alignment horizontal="center" vertical="top" wrapText="1"/>
    </xf>
    <xf numFmtId="43" fontId="34" fillId="0" borderId="2" xfId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164" fontId="12" fillId="0" borderId="2" xfId="1" applyNumberFormat="1" applyFont="1" applyFill="1" applyBorder="1" applyAlignment="1">
      <alignment horizontal="center" vertical="top" wrapText="1"/>
    </xf>
    <xf numFmtId="43" fontId="17" fillId="7" borderId="3" xfId="1" applyFont="1" applyFill="1" applyBorder="1" applyAlignment="1">
      <alignment horizontal="center"/>
    </xf>
    <xf numFmtId="43" fontId="26" fillId="0" borderId="3" xfId="1" applyFont="1" applyBorder="1" applyAlignment="1">
      <alignment horizontal="center"/>
    </xf>
    <xf numFmtId="43" fontId="17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right"/>
    </xf>
    <xf numFmtId="43" fontId="14" fillId="0" borderId="0" xfId="1" applyFont="1" applyBorder="1"/>
    <xf numFmtId="0" fontId="30" fillId="0" borderId="0" xfId="0" applyFont="1"/>
    <xf numFmtId="164" fontId="7" fillId="6" borderId="2" xfId="1" applyNumberFormat="1" applyFont="1" applyFill="1" applyBorder="1" applyAlignment="1">
      <alignment vertical="top"/>
    </xf>
    <xf numFmtId="166" fontId="26" fillId="3" borderId="2" xfId="1" applyNumberFormat="1" applyFont="1" applyFill="1" applyBorder="1" applyAlignment="1">
      <alignment vertical="top"/>
    </xf>
    <xf numFmtId="167" fontId="26" fillId="3" borderId="2" xfId="1" applyNumberFormat="1" applyFont="1" applyFill="1" applyBorder="1" applyAlignment="1">
      <alignment vertical="top"/>
    </xf>
    <xf numFmtId="0" fontId="17" fillId="0" borderId="16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43" fontId="17" fillId="0" borderId="17" xfId="0" applyNumberFormat="1" applyFont="1" applyBorder="1"/>
    <xf numFmtId="43" fontId="17" fillId="8" borderId="17" xfId="0" applyNumberFormat="1" applyFont="1" applyFill="1" applyBorder="1"/>
    <xf numFmtId="0" fontId="41" fillId="0" borderId="28" xfId="0" applyFont="1" applyBorder="1"/>
    <xf numFmtId="0" fontId="0" fillId="0" borderId="29" xfId="0" applyBorder="1"/>
    <xf numFmtId="0" fontId="0" fillId="0" borderId="13" xfId="0" applyBorder="1"/>
    <xf numFmtId="168" fontId="0" fillId="0" borderId="0" xfId="0" applyNumberFormat="1"/>
    <xf numFmtId="169" fontId="0" fillId="0" borderId="0" xfId="0" applyNumberFormat="1"/>
    <xf numFmtId="2" fontId="0" fillId="0" borderId="0" xfId="0" applyNumberFormat="1"/>
    <xf numFmtId="0" fontId="41" fillId="0" borderId="0" xfId="0" applyFont="1" applyBorder="1"/>
    <xf numFmtId="0" fontId="0" fillId="0" borderId="0" xfId="0" applyBorder="1"/>
    <xf numFmtId="0" fontId="41" fillId="0" borderId="0" xfId="0" applyFont="1" applyBorder="1" applyAlignment="1">
      <alignment horizontal="right"/>
    </xf>
    <xf numFmtId="0" fontId="0" fillId="0" borderId="0" xfId="0" applyFill="1" applyBorder="1"/>
    <xf numFmtId="170" fontId="0" fillId="0" borderId="0" xfId="0" applyNumberFormat="1"/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20" fillId="0" borderId="0" xfId="0" applyFont="1" applyAlignment="1">
      <alignment horizontal="center"/>
    </xf>
    <xf numFmtId="0" fontId="13" fillId="0" borderId="0" xfId="2" applyFont="1" applyAlignment="1">
      <alignment horizontal="center"/>
    </xf>
    <xf numFmtId="0" fontId="28" fillId="0" borderId="0" xfId="0" applyFont="1" applyAlignment="1">
      <alignment horizontal="center"/>
    </xf>
    <xf numFmtId="0" fontId="7" fillId="0" borderId="2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center"/>
    </xf>
    <xf numFmtId="43" fontId="31" fillId="0" borderId="19" xfId="0" applyNumberFormat="1" applyFont="1" applyBorder="1" applyAlignment="1">
      <alignment horizontal="center"/>
    </xf>
    <xf numFmtId="43" fontId="31" fillId="0" borderId="18" xfId="0" applyNumberFormat="1" applyFont="1" applyBorder="1" applyAlignment="1">
      <alignment horizontal="center"/>
    </xf>
    <xf numFmtId="43" fontId="31" fillId="0" borderId="30" xfId="0" applyNumberFormat="1" applyFont="1" applyBorder="1" applyAlignment="1">
      <alignment horizontal="center"/>
    </xf>
    <xf numFmtId="0" fontId="40" fillId="0" borderId="0" xfId="0" applyFont="1" applyAlignment="1">
      <alignment horizontal="center"/>
    </xf>
    <xf numFmtId="43" fontId="41" fillId="0" borderId="0" xfId="0" applyNumberFormat="1" applyFont="1" applyAlignment="1">
      <alignment horizontal="center"/>
    </xf>
    <xf numFmtId="43" fontId="38" fillId="0" borderId="0" xfId="1" applyFont="1" applyAlignment="1">
      <alignment horizontal="left"/>
    </xf>
    <xf numFmtId="43" fontId="38" fillId="0" borderId="0" xfId="1" applyFont="1" applyAlignment="1">
      <alignment horizontal="center"/>
    </xf>
    <xf numFmtId="43" fontId="39" fillId="0" borderId="0" xfId="0" applyNumberFormat="1" applyFont="1" applyAlignment="1">
      <alignment horizontal="left"/>
    </xf>
    <xf numFmtId="0" fontId="39" fillId="0" borderId="0" xfId="0" applyFont="1" applyAlignment="1">
      <alignment horizontal="left"/>
    </xf>
    <xf numFmtId="0" fontId="31" fillId="0" borderId="0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vertical="center" wrapText="1"/>
    </xf>
    <xf numFmtId="0" fontId="31" fillId="4" borderId="28" xfId="0" applyFont="1" applyFill="1" applyBorder="1" applyAlignment="1">
      <alignment horizontal="left" vertical="top" wrapText="1"/>
    </xf>
    <xf numFmtId="0" fontId="31" fillId="4" borderId="29" xfId="0" applyFont="1" applyFill="1" applyBorder="1" applyAlignment="1">
      <alignment horizontal="left" vertical="top" wrapText="1"/>
    </xf>
    <xf numFmtId="0" fontId="31" fillId="4" borderId="13" xfId="0" applyFont="1" applyFill="1" applyBorder="1" applyAlignment="1">
      <alignment horizontal="left" vertical="top" wrapText="1"/>
    </xf>
    <xf numFmtId="0" fontId="34" fillId="3" borderId="28" xfId="0" applyFont="1" applyFill="1" applyBorder="1" applyAlignment="1">
      <alignment horizontal="left" vertical="top" wrapText="1"/>
    </xf>
    <xf numFmtId="0" fontId="34" fillId="3" borderId="29" xfId="0" applyFont="1" applyFill="1" applyBorder="1" applyAlignment="1">
      <alignment horizontal="left" vertical="top" wrapText="1"/>
    </xf>
    <xf numFmtId="0" fontId="34" fillId="3" borderId="13" xfId="0" applyFont="1" applyFill="1" applyBorder="1" applyAlignment="1">
      <alignment horizontal="left" vertical="top" wrapText="1"/>
    </xf>
    <xf numFmtId="0" fontId="33" fillId="5" borderId="2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left" vertical="top" wrapText="1"/>
    </xf>
    <xf numFmtId="0" fontId="34" fillId="3" borderId="27" xfId="0" applyFont="1" applyFill="1" applyBorder="1" applyAlignment="1">
      <alignment horizontal="center" vertical="top" wrapText="1"/>
    </xf>
    <xf numFmtId="0" fontId="34" fillId="3" borderId="3" xfId="0" applyFont="1" applyFill="1" applyBorder="1" applyAlignment="1">
      <alignment horizontal="center" vertical="top" wrapText="1"/>
    </xf>
    <xf numFmtId="0" fontId="34" fillId="3" borderId="27" xfId="0" applyFont="1" applyFill="1" applyBorder="1" applyAlignment="1">
      <alignment horizontal="left" vertical="top" wrapText="1"/>
    </xf>
    <xf numFmtId="0" fontId="34" fillId="3" borderId="3" xfId="0" applyFont="1" applyFill="1" applyBorder="1" applyAlignment="1">
      <alignment horizontal="left" vertical="top" wrapText="1"/>
    </xf>
    <xf numFmtId="0" fontId="14" fillId="3" borderId="27" xfId="0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33" fillId="3" borderId="27" xfId="0" applyFont="1" applyFill="1" applyBorder="1" applyAlignment="1">
      <alignment horizontal="left" vertical="top" wrapText="1"/>
    </xf>
    <xf numFmtId="0" fontId="33" fillId="3" borderId="3" xfId="0" applyFont="1" applyFill="1" applyBorder="1" applyAlignment="1">
      <alignment horizontal="left" vertical="top" wrapText="1"/>
    </xf>
  </cellXfs>
  <cellStyles count="10">
    <cellStyle name="Comma" xfId="1" builtinId="3"/>
    <cellStyle name="Comma 10" xfId="6"/>
    <cellStyle name="Comma 2" xfId="7"/>
    <cellStyle name="Comma 3" xfId="5"/>
    <cellStyle name="Normal" xfId="0" builtinId="0"/>
    <cellStyle name="Normal 16" xfId="9"/>
    <cellStyle name="Normal 2" xfId="2"/>
    <cellStyle name="Normal 2 2" xfId="3"/>
    <cellStyle name="Normal 2 4 2" xfId="8"/>
    <cellStyle name="Normal 2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/Documents/OFFICE%20BL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/Documents/OFFICE%20&amp;%20OTHER%20BLD%20IFRS%20QU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-SUM"/>
      <sheetName val="OFFICE B-BOQ"/>
      <sheetName val="CAF- BOQ"/>
      <sheetName val="CAF SUM"/>
      <sheetName val="OF-B"/>
      <sheetName val=" F  S S 1"/>
      <sheetName val="F S BOQ 1"/>
      <sheetName val="F S S 2"/>
      <sheetName val="F S BOQ 2"/>
      <sheetName val="TO S S"/>
      <sheetName val="TO BOQ"/>
      <sheetName val="FSS 3"/>
      <sheetName val="FS BOQ 3"/>
      <sheetName val="Sheet2"/>
      <sheetName val="BOQ ST"/>
      <sheetName val="ST SUM"/>
      <sheetName val="BOQ LAB"/>
      <sheetName val="LAB SUM"/>
      <sheetName val="BOQ WSOP"/>
      <sheetName val="WSOP SUM"/>
      <sheetName val="Sheet1"/>
      <sheetName val="PAR-SIT BOQ"/>
      <sheetName val="PAR-SIT SUM"/>
    </sheetNames>
    <sheetDataSet>
      <sheetData sheetId="0"/>
      <sheetData sheetId="1">
        <row r="237">
          <cell r="F237">
            <v>49239.149800000014</v>
          </cell>
        </row>
        <row r="252">
          <cell r="F252">
            <v>131676.28</v>
          </cell>
        </row>
      </sheetData>
      <sheetData sheetId="2"/>
      <sheetData sheetId="3"/>
      <sheetData sheetId="4"/>
      <sheetData sheetId="5"/>
      <sheetData sheetId="6">
        <row r="107">
          <cell r="G107">
            <v>10869.278399999999</v>
          </cell>
        </row>
        <row r="116">
          <cell r="G116">
            <v>15144.384100000001</v>
          </cell>
        </row>
        <row r="125">
          <cell r="G125">
            <v>13393.561600000001</v>
          </cell>
        </row>
        <row r="132">
          <cell r="G132">
            <v>55353.479999999996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25">
          <cell r="G25">
            <v>244630.55229999998</v>
          </cell>
        </row>
        <row r="31">
          <cell r="G31">
            <v>181868.26679999995</v>
          </cell>
        </row>
        <row r="37">
          <cell r="G37">
            <v>43679.677600000003</v>
          </cell>
        </row>
        <row r="48">
          <cell r="G48">
            <v>172326.63440000001</v>
          </cell>
        </row>
        <row r="53">
          <cell r="G53">
            <v>477602.43180000002</v>
          </cell>
        </row>
        <row r="57">
          <cell r="G57">
            <v>11094.096</v>
          </cell>
        </row>
        <row r="62">
          <cell r="G62">
            <v>90523.125</v>
          </cell>
        </row>
        <row r="75">
          <cell r="G75">
            <v>5349.369999999999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9">
          <cell r="G9">
            <v>14507.4156528</v>
          </cell>
        </row>
        <row r="13">
          <cell r="G13">
            <v>1567.3042000000003</v>
          </cell>
        </row>
        <row r="21">
          <cell r="G21">
            <v>76307.418493000005</v>
          </cell>
        </row>
        <row r="30">
          <cell r="G30">
            <v>12945.276</v>
          </cell>
        </row>
        <row r="35">
          <cell r="G35">
            <v>72765.0864</v>
          </cell>
        </row>
        <row r="37">
          <cell r="G37">
            <v>68507.45</v>
          </cell>
        </row>
      </sheetData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-SUM"/>
      <sheetName val="OFFICE B-BOQ"/>
      <sheetName val="CAF- BOQ"/>
      <sheetName val="CAF SUM"/>
      <sheetName val="OF-B"/>
      <sheetName val=" F  S S 1"/>
      <sheetName val="F S BOQ 1"/>
      <sheetName val="F S S 2"/>
      <sheetName val="F S BOQ 2"/>
      <sheetName val="TO S S"/>
      <sheetName val="TO BOQ"/>
      <sheetName val="FSS 3"/>
      <sheetName val="FS BOQ 3"/>
      <sheetName val="Sheet2"/>
      <sheetName val="BOQ ST"/>
      <sheetName val="ST SUM"/>
      <sheetName val="BOQ LAB"/>
      <sheetName val="LAB SUM"/>
      <sheetName val="BOQ WSOP"/>
      <sheetName val="WSOP SUM"/>
      <sheetName val="Sheet1"/>
      <sheetName val="PAR-SIT BOQ"/>
      <sheetName val="PAR-SIT SUM"/>
      <sheetName val="GOU-BOQ"/>
      <sheetName val="GOU=SUM"/>
    </sheetNames>
    <sheetDataSet>
      <sheetData sheetId="0"/>
      <sheetData sheetId="1">
        <row r="274">
          <cell r="F274">
            <v>14969.14626</v>
          </cell>
        </row>
        <row r="293">
          <cell r="F293">
            <v>17712.356070000002</v>
          </cell>
        </row>
        <row r="300">
          <cell r="F300">
            <v>4954.5364</v>
          </cell>
        </row>
        <row r="316">
          <cell r="F316">
            <v>31739.975400000003</v>
          </cell>
        </row>
        <row r="327">
          <cell r="F327">
            <v>5488.8819999999996</v>
          </cell>
        </row>
        <row r="330">
          <cell r="F330">
            <v>20789.475000000002</v>
          </cell>
        </row>
        <row r="333">
          <cell r="F333">
            <v>5636.6881999999987</v>
          </cell>
        </row>
        <row r="344">
          <cell r="F344">
            <v>13796.118</v>
          </cell>
        </row>
        <row r="352">
          <cell r="F352">
            <v>1603.8204000000001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2"/>
  <sheetViews>
    <sheetView topLeftCell="A281" workbookViewId="0">
      <selection activeCell="O221" sqref="O1:O1048576"/>
    </sheetView>
  </sheetViews>
  <sheetFormatPr defaultRowHeight="15" x14ac:dyDescent="0.25"/>
  <cols>
    <col min="2" max="2" width="14.5703125" customWidth="1"/>
    <col min="3" max="3" width="50.140625" customWidth="1"/>
    <col min="4" max="4" width="19.140625" customWidth="1"/>
  </cols>
  <sheetData>
    <row r="2" spans="1:4" ht="26.25" x14ac:dyDescent="0.4">
      <c r="A2" s="121">
        <v>1</v>
      </c>
      <c r="B2" s="1"/>
      <c r="C2" s="1"/>
      <c r="D2" s="28"/>
    </row>
    <row r="3" spans="1:4" x14ac:dyDescent="0.25">
      <c r="B3" s="163" t="s">
        <v>0</v>
      </c>
      <c r="C3" s="163"/>
      <c r="D3" s="163"/>
    </row>
    <row r="4" spans="1:4" x14ac:dyDescent="0.25">
      <c r="B4" s="164" t="s">
        <v>1</v>
      </c>
      <c r="C4" s="164"/>
      <c r="D4" s="164"/>
    </row>
    <row r="5" spans="1:4" x14ac:dyDescent="0.25">
      <c r="B5" s="163" t="s">
        <v>2</v>
      </c>
      <c r="C5" s="163"/>
      <c r="D5" s="163"/>
    </row>
    <row r="6" spans="1:4" ht="15.75" thickBot="1" x14ac:dyDescent="0.3">
      <c r="B6" s="1"/>
      <c r="C6" s="162" t="s">
        <v>3</v>
      </c>
      <c r="D6" s="162"/>
    </row>
    <row r="7" spans="1:4" ht="17.25" thickTop="1" thickBot="1" x14ac:dyDescent="0.3">
      <c r="B7" s="3" t="s">
        <v>4</v>
      </c>
      <c r="C7" s="4" t="s">
        <v>5</v>
      </c>
      <c r="D7" s="5" t="s">
        <v>6</v>
      </c>
    </row>
    <row r="8" spans="1:4" ht="19.5" thickTop="1" x14ac:dyDescent="0.3">
      <c r="B8" s="6"/>
      <c r="C8" s="7" t="s">
        <v>7</v>
      </c>
      <c r="D8" s="8"/>
    </row>
    <row r="9" spans="1:4" x14ac:dyDescent="0.25">
      <c r="B9" s="9">
        <v>1</v>
      </c>
      <c r="C9" s="10" t="s">
        <v>8</v>
      </c>
      <c r="D9" s="11">
        <v>602563.37349999999</v>
      </c>
    </row>
    <row r="10" spans="1:4" ht="15.75" x14ac:dyDescent="0.25">
      <c r="B10" s="9">
        <v>2</v>
      </c>
      <c r="C10" s="12" t="s">
        <v>9</v>
      </c>
      <c r="D10" s="11">
        <v>776843.26946799993</v>
      </c>
    </row>
    <row r="11" spans="1:4" ht="15.75" x14ac:dyDescent="0.25">
      <c r="B11" s="9">
        <v>3</v>
      </c>
      <c r="C11" s="12" t="s">
        <v>10</v>
      </c>
      <c r="D11" s="11">
        <v>75877.708984000012</v>
      </c>
    </row>
    <row r="12" spans="1:4" ht="15.75" x14ac:dyDescent="0.25">
      <c r="B12" s="13"/>
      <c r="C12" s="14" t="s">
        <v>11</v>
      </c>
      <c r="D12" s="15">
        <v>1455284.3519519998</v>
      </c>
    </row>
    <row r="13" spans="1:4" ht="18.75" x14ac:dyDescent="0.3">
      <c r="B13" s="9"/>
      <c r="C13" s="16" t="s">
        <v>12</v>
      </c>
      <c r="D13" s="17"/>
    </row>
    <row r="14" spans="1:4" ht="15.75" x14ac:dyDescent="0.25">
      <c r="B14" s="9">
        <v>4</v>
      </c>
      <c r="C14" s="12" t="s">
        <v>13</v>
      </c>
      <c r="D14" s="11">
        <v>502926.82855199993</v>
      </c>
    </row>
    <row r="15" spans="1:4" ht="15.75" x14ac:dyDescent="0.25">
      <c r="B15" s="9">
        <v>5</v>
      </c>
      <c r="C15" s="12" t="s">
        <v>14</v>
      </c>
      <c r="D15" s="11">
        <v>714100.15934999997</v>
      </c>
    </row>
    <row r="16" spans="1:4" ht="15.75" x14ac:dyDescent="0.25">
      <c r="B16" s="9">
        <v>6</v>
      </c>
      <c r="C16" s="12" t="s">
        <v>15</v>
      </c>
      <c r="D16" s="11">
        <v>507811.22250000009</v>
      </c>
    </row>
    <row r="17" spans="1:5" ht="15.75" x14ac:dyDescent="0.25">
      <c r="B17" s="9">
        <v>7</v>
      </c>
      <c r="C17" s="12" t="s">
        <v>16</v>
      </c>
      <c r="D17" s="11">
        <v>738156.47214999993</v>
      </c>
    </row>
    <row r="18" spans="1:5" ht="15.75" x14ac:dyDescent="0.25">
      <c r="B18" s="9">
        <v>8</v>
      </c>
      <c r="C18" s="12" t="s">
        <v>17</v>
      </c>
      <c r="D18" s="11">
        <v>553235.87</v>
      </c>
    </row>
    <row r="19" spans="1:5" ht="15.75" x14ac:dyDescent="0.25">
      <c r="B19" s="9">
        <v>9</v>
      </c>
      <c r="C19" s="12" t="s">
        <v>18</v>
      </c>
      <c r="D19" s="11">
        <v>346389.84600000002</v>
      </c>
    </row>
    <row r="20" spans="1:5" ht="15.75" x14ac:dyDescent="0.25">
      <c r="B20" s="9">
        <v>10</v>
      </c>
      <c r="C20" s="12" t="s">
        <v>19</v>
      </c>
      <c r="D20" s="11">
        <v>436632.4115600001</v>
      </c>
    </row>
    <row r="21" spans="1:5" ht="15.75" x14ac:dyDescent="0.25">
      <c r="B21" s="9">
        <v>11</v>
      </c>
      <c r="C21" s="12" t="s">
        <v>20</v>
      </c>
      <c r="D21" s="11">
        <v>49997.616500000004</v>
      </c>
    </row>
    <row r="22" spans="1:5" ht="15.75" x14ac:dyDescent="0.25">
      <c r="B22" s="9">
        <v>12</v>
      </c>
      <c r="C22" s="12" t="s">
        <v>21</v>
      </c>
      <c r="D22" s="11">
        <v>267894.03120000003</v>
      </c>
    </row>
    <row r="23" spans="1:5" ht="15.75" x14ac:dyDescent="0.25">
      <c r="B23" s="9">
        <v>13</v>
      </c>
      <c r="C23" s="18" t="s">
        <v>22</v>
      </c>
      <c r="D23" s="11">
        <v>770567.24639999983</v>
      </c>
    </row>
    <row r="24" spans="1:5" ht="15.75" x14ac:dyDescent="0.25">
      <c r="B24" s="9">
        <v>14</v>
      </c>
      <c r="C24" s="18" t="s">
        <v>23</v>
      </c>
      <c r="D24" s="11">
        <v>709306.48849999998</v>
      </c>
    </row>
    <row r="25" spans="1:5" ht="15.75" x14ac:dyDescent="0.25">
      <c r="B25" s="9"/>
      <c r="C25" s="18"/>
      <c r="D25" s="11"/>
    </row>
    <row r="26" spans="1:5" ht="15.75" x14ac:dyDescent="0.25">
      <c r="B26" s="19"/>
      <c r="C26" s="20" t="s">
        <v>24</v>
      </c>
      <c r="D26" s="21">
        <v>4887711.7042119997</v>
      </c>
    </row>
    <row r="27" spans="1:5" ht="15.75" x14ac:dyDescent="0.25">
      <c r="B27" s="9"/>
      <c r="C27" s="22" t="s">
        <v>25</v>
      </c>
      <c r="D27" s="23">
        <v>6342996.0561639993</v>
      </c>
    </row>
    <row r="28" spans="1:5" x14ac:dyDescent="0.25">
      <c r="B28" s="24"/>
      <c r="C28" s="25"/>
      <c r="D28" s="26"/>
    </row>
    <row r="29" spans="1:5" ht="26.25" x14ac:dyDescent="0.4">
      <c r="A29" s="121">
        <v>2</v>
      </c>
      <c r="B29" s="163" t="s">
        <v>0</v>
      </c>
      <c r="C29" s="163"/>
      <c r="D29" s="163"/>
    </row>
    <row r="30" spans="1:5" x14ac:dyDescent="0.25">
      <c r="B30" s="164" t="s">
        <v>1</v>
      </c>
      <c r="C30" s="164"/>
      <c r="D30" s="164"/>
    </row>
    <row r="31" spans="1:5" s="1" customFormat="1" x14ac:dyDescent="0.25">
      <c r="A31"/>
      <c r="B31" s="166" t="s">
        <v>128</v>
      </c>
      <c r="C31" s="166"/>
      <c r="D31" s="166"/>
      <c r="E31"/>
    </row>
    <row r="32" spans="1:5" s="1" customFormat="1" ht="15.75" thickBot="1" x14ac:dyDescent="0.3">
      <c r="A32"/>
      <c r="B32" s="162" t="s">
        <v>3</v>
      </c>
      <c r="C32" s="162"/>
      <c r="D32" s="162"/>
      <c r="E32"/>
    </row>
    <row r="33" spans="1:5" s="1" customFormat="1" ht="17.25" thickTop="1" thickBot="1" x14ac:dyDescent="0.3">
      <c r="A33"/>
      <c r="B33" s="3" t="s">
        <v>4</v>
      </c>
      <c r="C33" s="4" t="s">
        <v>5</v>
      </c>
      <c r="D33" s="5" t="s">
        <v>6</v>
      </c>
      <c r="E33"/>
    </row>
    <row r="34" spans="1:5" s="1" customFormat="1" ht="19.5" thickTop="1" x14ac:dyDescent="0.3">
      <c r="A34"/>
      <c r="B34" s="6"/>
      <c r="C34" s="7" t="s">
        <v>7</v>
      </c>
      <c r="D34" s="8"/>
      <c r="E34"/>
    </row>
    <row r="35" spans="1:5" s="1" customFormat="1" x14ac:dyDescent="0.25">
      <c r="A35"/>
      <c r="B35" s="9">
        <v>1</v>
      </c>
      <c r="C35" s="10" t="s">
        <v>8</v>
      </c>
      <c r="D35" s="11">
        <v>113592.10968200001</v>
      </c>
      <c r="E35"/>
    </row>
    <row r="36" spans="1:5" s="1" customFormat="1" ht="15.75" x14ac:dyDescent="0.25">
      <c r="A36"/>
      <c r="B36" s="9">
        <v>2</v>
      </c>
      <c r="C36" s="12" t="s">
        <v>9</v>
      </c>
      <c r="D36" s="11">
        <v>128365.410362</v>
      </c>
      <c r="E36"/>
    </row>
    <row r="37" spans="1:5" s="1" customFormat="1" ht="15.75" x14ac:dyDescent="0.25">
      <c r="A37"/>
      <c r="B37" s="9">
        <v>3</v>
      </c>
      <c r="C37" s="12" t="s">
        <v>10</v>
      </c>
      <c r="D37" s="11">
        <v>41079.221016000003</v>
      </c>
      <c r="E37"/>
    </row>
    <row r="38" spans="1:5" s="1" customFormat="1" ht="15.75" x14ac:dyDescent="0.25">
      <c r="A38"/>
      <c r="B38" s="13"/>
      <c r="C38" s="14" t="s">
        <v>11</v>
      </c>
      <c r="D38" s="15">
        <v>283036.74106000003</v>
      </c>
      <c r="E38"/>
    </row>
    <row r="39" spans="1:5" s="1" customFormat="1" ht="18.75" x14ac:dyDescent="0.3">
      <c r="A39"/>
      <c r="B39" s="9"/>
      <c r="C39" s="16" t="s">
        <v>12</v>
      </c>
      <c r="D39" s="17"/>
      <c r="E39"/>
    </row>
    <row r="40" spans="1:5" s="1" customFormat="1" ht="15.75" x14ac:dyDescent="0.25">
      <c r="A40"/>
      <c r="B40" s="9">
        <v>4</v>
      </c>
      <c r="C40" s="12" t="s">
        <v>13</v>
      </c>
      <c r="D40" s="11">
        <v>89662.274439999994</v>
      </c>
      <c r="E40"/>
    </row>
    <row r="41" spans="1:5" s="1" customFormat="1" ht="15.75" x14ac:dyDescent="0.25">
      <c r="A41"/>
      <c r="B41" s="9">
        <v>5</v>
      </c>
      <c r="C41" s="12" t="s">
        <v>14</v>
      </c>
      <c r="D41" s="11">
        <v>83953.301399999997</v>
      </c>
      <c r="E41"/>
    </row>
    <row r="42" spans="1:5" s="1" customFormat="1" ht="15.75" x14ac:dyDescent="0.25">
      <c r="A42"/>
      <c r="B42" s="9">
        <v>6</v>
      </c>
      <c r="C42" s="12" t="s">
        <v>15</v>
      </c>
      <c r="D42" s="11">
        <v>109131.33752500001</v>
      </c>
      <c r="E42"/>
    </row>
    <row r="43" spans="1:5" s="1" customFormat="1" ht="15.75" x14ac:dyDescent="0.25">
      <c r="A43"/>
      <c r="B43" s="9">
        <v>7</v>
      </c>
      <c r="C43" s="12" t="s">
        <v>16</v>
      </c>
      <c r="D43" s="11">
        <v>139206.580724</v>
      </c>
      <c r="E43"/>
    </row>
    <row r="44" spans="1:5" s="1" customFormat="1" ht="15.75" x14ac:dyDescent="0.25">
      <c r="A44"/>
      <c r="B44" s="9">
        <v>8</v>
      </c>
      <c r="C44" s="12" t="s">
        <v>17</v>
      </c>
      <c r="D44" s="11">
        <v>99165.56</v>
      </c>
      <c r="E44"/>
    </row>
    <row r="45" spans="1:5" s="1" customFormat="1" ht="15.75" x14ac:dyDescent="0.25">
      <c r="A45"/>
      <c r="B45" s="9">
        <v>9</v>
      </c>
      <c r="C45" s="12" t="s">
        <v>18</v>
      </c>
      <c r="D45" s="11">
        <v>48188.702399999995</v>
      </c>
      <c r="E45"/>
    </row>
    <row r="46" spans="1:5" s="1" customFormat="1" ht="15.75" x14ac:dyDescent="0.25">
      <c r="A46"/>
      <c r="B46" s="9">
        <v>10</v>
      </c>
      <c r="C46" s="12" t="s">
        <v>19</v>
      </c>
      <c r="D46" s="11">
        <v>149093.62992000004</v>
      </c>
      <c r="E46"/>
    </row>
    <row r="47" spans="1:5" s="1" customFormat="1" ht="15.75" x14ac:dyDescent="0.25">
      <c r="A47"/>
      <c r="B47" s="9">
        <v>11</v>
      </c>
      <c r="C47" s="12" t="s">
        <v>20</v>
      </c>
      <c r="D47" s="11">
        <v>21337.491600000001</v>
      </c>
      <c r="E47"/>
    </row>
    <row r="48" spans="1:5" s="1" customFormat="1" ht="15.75" x14ac:dyDescent="0.25">
      <c r="A48"/>
      <c r="B48" s="9">
        <v>12</v>
      </c>
      <c r="C48" s="12" t="s">
        <v>21</v>
      </c>
      <c r="D48" s="11">
        <v>71422.862999999998</v>
      </c>
      <c r="E48"/>
    </row>
    <row r="49" spans="1:5" s="1" customFormat="1" ht="15.75" x14ac:dyDescent="0.25">
      <c r="A49"/>
      <c r="B49" s="9">
        <v>13</v>
      </c>
      <c r="C49" s="18" t="s">
        <v>22</v>
      </c>
      <c r="D49" s="11">
        <v>35354.1</v>
      </c>
      <c r="E49"/>
    </row>
    <row r="50" spans="1:5" s="1" customFormat="1" ht="15.75" x14ac:dyDescent="0.25">
      <c r="A50"/>
      <c r="B50" s="9">
        <v>14</v>
      </c>
      <c r="C50" s="18" t="s">
        <v>23</v>
      </c>
      <c r="D50" s="11">
        <v>1704.91</v>
      </c>
      <c r="E50"/>
    </row>
    <row r="51" spans="1:5" s="1" customFormat="1" ht="15.75" x14ac:dyDescent="0.25">
      <c r="A51"/>
      <c r="B51" s="19"/>
      <c r="C51" s="20" t="s">
        <v>24</v>
      </c>
      <c r="D51" s="21">
        <v>848220.751009</v>
      </c>
      <c r="E51"/>
    </row>
    <row r="52" spans="1:5" s="1" customFormat="1" ht="15.75" x14ac:dyDescent="0.25">
      <c r="A52"/>
      <c r="B52" s="9"/>
      <c r="C52" s="22" t="s">
        <v>25</v>
      </c>
      <c r="D52" s="23">
        <v>1131257.4920689999</v>
      </c>
      <c r="E52"/>
    </row>
    <row r="53" spans="1:5" s="1" customFormat="1" x14ac:dyDescent="0.25">
      <c r="A53"/>
      <c r="B53" s="24"/>
      <c r="C53" s="25"/>
      <c r="D53" s="26"/>
      <c r="E53"/>
    </row>
    <row r="54" spans="1:5" s="1" customFormat="1" ht="26.25" x14ac:dyDescent="0.4">
      <c r="A54" s="121">
        <v>3</v>
      </c>
      <c r="B54"/>
      <c r="C54"/>
      <c r="D54"/>
    </row>
    <row r="55" spans="1:5" s="1" customFormat="1" x14ac:dyDescent="0.25">
      <c r="A55"/>
      <c r="B55" s="163" t="s">
        <v>0</v>
      </c>
      <c r="C55" s="163"/>
      <c r="D55" s="163"/>
    </row>
    <row r="56" spans="1:5" s="1" customFormat="1" x14ac:dyDescent="0.25">
      <c r="A56"/>
      <c r="B56" s="164" t="s">
        <v>1</v>
      </c>
      <c r="C56" s="164"/>
      <c r="D56" s="164"/>
    </row>
    <row r="57" spans="1:5" s="1" customFormat="1" x14ac:dyDescent="0.25">
      <c r="A57"/>
      <c r="B57" s="163" t="s">
        <v>65</v>
      </c>
      <c r="C57" s="163"/>
      <c r="D57" s="163"/>
    </row>
    <row r="58" spans="1:5" s="1" customFormat="1" ht="15.75" thickBot="1" x14ac:dyDescent="0.3">
      <c r="A58"/>
      <c r="B58" s="162" t="s">
        <v>3</v>
      </c>
      <c r="C58" s="162"/>
      <c r="D58" s="162"/>
    </row>
    <row r="59" spans="1:5" s="1" customFormat="1" ht="17.25" thickTop="1" thickBot="1" x14ac:dyDescent="0.3">
      <c r="A59"/>
      <c r="B59" s="27" t="s">
        <v>4</v>
      </c>
      <c r="C59" s="4" t="s">
        <v>5</v>
      </c>
      <c r="D59" s="5" t="s">
        <v>6</v>
      </c>
    </row>
    <row r="60" spans="1:5" s="1" customFormat="1" ht="19.5" thickTop="1" x14ac:dyDescent="0.3">
      <c r="A60"/>
      <c r="B60" s="74"/>
      <c r="C60" s="75" t="s">
        <v>7</v>
      </c>
      <c r="D60" s="8"/>
    </row>
    <row r="61" spans="1:5" s="1" customFormat="1" x14ac:dyDescent="0.25">
      <c r="A61"/>
      <c r="B61" s="76">
        <v>1</v>
      </c>
      <c r="C61" s="77" t="s">
        <v>8</v>
      </c>
      <c r="D61" s="11">
        <v>89723.106830000004</v>
      </c>
    </row>
    <row r="62" spans="1:5" s="1" customFormat="1" ht="15.75" x14ac:dyDescent="0.25">
      <c r="A62"/>
      <c r="B62" s="76">
        <v>2</v>
      </c>
      <c r="C62" s="78" t="s">
        <v>9</v>
      </c>
      <c r="D62" s="11">
        <v>63293.282299999999</v>
      </c>
    </row>
    <row r="63" spans="1:5" s="1" customFormat="1" ht="15.75" x14ac:dyDescent="0.25">
      <c r="A63"/>
      <c r="B63" s="76">
        <v>3</v>
      </c>
      <c r="C63" s="78" t="s">
        <v>10</v>
      </c>
      <c r="D63" s="11">
        <v>19998.268240000001</v>
      </c>
    </row>
    <row r="64" spans="1:5" s="1" customFormat="1" ht="15.75" x14ac:dyDescent="0.25">
      <c r="A64"/>
      <c r="B64" s="79"/>
      <c r="C64" s="80" t="s">
        <v>11</v>
      </c>
      <c r="D64" s="15">
        <v>173014.65737</v>
      </c>
    </row>
    <row r="65" spans="1:4" s="1" customFormat="1" ht="18.75" x14ac:dyDescent="0.3">
      <c r="A65"/>
      <c r="B65" s="76"/>
      <c r="C65" s="81" t="s">
        <v>12</v>
      </c>
      <c r="D65" s="17"/>
    </row>
    <row r="66" spans="1:4" s="1" customFormat="1" ht="15.75" x14ac:dyDescent="0.25">
      <c r="A66"/>
      <c r="B66" s="76">
        <v>4</v>
      </c>
      <c r="C66" s="78" t="s">
        <v>15</v>
      </c>
      <c r="D66" s="11">
        <v>185793.44805000001</v>
      </c>
    </row>
    <row r="67" spans="1:4" s="1" customFormat="1" ht="15.75" x14ac:dyDescent="0.25">
      <c r="A67"/>
      <c r="B67" s="76">
        <v>5</v>
      </c>
      <c r="C67" s="78" t="s">
        <v>16</v>
      </c>
      <c r="D67" s="11">
        <v>239166.38143999997</v>
      </c>
    </row>
    <row r="68" spans="1:4" s="1" customFormat="1" ht="15.75" x14ac:dyDescent="0.25">
      <c r="A68"/>
      <c r="B68" s="76">
        <v>6</v>
      </c>
      <c r="C68" s="78" t="s">
        <v>17</v>
      </c>
      <c r="D68" s="11">
        <v>0</v>
      </c>
    </row>
    <row r="69" spans="1:4" s="1" customFormat="1" ht="15.75" x14ac:dyDescent="0.25">
      <c r="A69"/>
      <c r="B69" s="76">
        <v>7</v>
      </c>
      <c r="C69" s="78" t="s">
        <v>58</v>
      </c>
      <c r="D69" s="11">
        <v>28327.377974999999</v>
      </c>
    </row>
    <row r="70" spans="1:4" s="1" customFormat="1" ht="15.75" x14ac:dyDescent="0.25">
      <c r="A70"/>
      <c r="B70" s="76">
        <v>8</v>
      </c>
      <c r="C70" s="78" t="s">
        <v>21</v>
      </c>
      <c r="D70" s="11">
        <v>68212.5573</v>
      </c>
    </row>
    <row r="71" spans="1:4" s="1" customFormat="1" ht="15.75" x14ac:dyDescent="0.25">
      <c r="A71"/>
      <c r="B71" s="76">
        <v>9</v>
      </c>
      <c r="C71" s="82" t="s">
        <v>22</v>
      </c>
      <c r="D71" s="11">
        <v>22655.68</v>
      </c>
    </row>
    <row r="72" spans="1:4" s="1" customFormat="1" ht="15.75" x14ac:dyDescent="0.25">
      <c r="A72"/>
      <c r="B72" s="76">
        <v>10</v>
      </c>
      <c r="C72" s="82" t="s">
        <v>23</v>
      </c>
      <c r="D72" s="11">
        <v>6000</v>
      </c>
    </row>
    <row r="73" spans="1:4" s="1" customFormat="1" ht="15.75" x14ac:dyDescent="0.25">
      <c r="A73"/>
      <c r="B73" s="83"/>
      <c r="C73" s="84" t="s">
        <v>24</v>
      </c>
      <c r="D73" s="21">
        <v>550155.44476500002</v>
      </c>
    </row>
    <row r="74" spans="1:4" s="1" customFormat="1" ht="15.75" x14ac:dyDescent="0.25">
      <c r="A74"/>
      <c r="B74" s="76"/>
      <c r="C74" s="85" t="s">
        <v>25</v>
      </c>
      <c r="D74" s="23">
        <v>723170.10213500005</v>
      </c>
    </row>
    <row r="75" spans="1:4" s="1" customFormat="1" x14ac:dyDescent="0.25">
      <c r="A75"/>
      <c r="B75"/>
      <c r="C75"/>
      <c r="D75"/>
    </row>
    <row r="76" spans="1:4" s="1" customFormat="1" x14ac:dyDescent="0.25">
      <c r="B76" s="24"/>
      <c r="C76" s="25"/>
      <c r="D76" s="26"/>
    </row>
    <row r="77" spans="1:4" s="1" customFormat="1" ht="26.25" x14ac:dyDescent="0.4">
      <c r="A77" s="121">
        <v>4</v>
      </c>
      <c r="B77"/>
      <c r="C77"/>
      <c r="D77"/>
    </row>
    <row r="78" spans="1:4" s="1" customFormat="1" ht="15.75" x14ac:dyDescent="0.25">
      <c r="A78"/>
      <c r="B78" s="165" t="s">
        <v>0</v>
      </c>
      <c r="C78" s="165"/>
      <c r="D78" s="165"/>
    </row>
    <row r="79" spans="1:4" x14ac:dyDescent="0.25">
      <c r="B79" s="164" t="s">
        <v>1</v>
      </c>
      <c r="C79" s="164"/>
      <c r="D79" s="164"/>
    </row>
    <row r="80" spans="1:4" s="1" customFormat="1" x14ac:dyDescent="0.25">
      <c r="A80"/>
      <c r="B80" s="163" t="s">
        <v>66</v>
      </c>
      <c r="C80" s="163"/>
      <c r="D80" s="163"/>
    </row>
    <row r="81" spans="1:4" s="1" customFormat="1" ht="15.75" thickBot="1" x14ac:dyDescent="0.3">
      <c r="A81"/>
      <c r="B81" s="162" t="s">
        <v>3</v>
      </c>
      <c r="C81" s="162"/>
      <c r="D81" s="162"/>
    </row>
    <row r="82" spans="1:4" s="1" customFormat="1" ht="17.25" thickTop="1" thickBot="1" x14ac:dyDescent="0.3">
      <c r="A82"/>
      <c r="B82" s="3" t="s">
        <v>4</v>
      </c>
      <c r="C82" s="4" t="s">
        <v>5</v>
      </c>
      <c r="D82" s="5" t="s">
        <v>6</v>
      </c>
    </row>
    <row r="83" spans="1:4" s="1" customFormat="1" ht="19.5" thickTop="1" x14ac:dyDescent="0.3">
      <c r="A83"/>
      <c r="B83" s="6"/>
      <c r="C83" s="7" t="s">
        <v>7</v>
      </c>
      <c r="D83" s="8"/>
    </row>
    <row r="84" spans="1:4" s="1" customFormat="1" x14ac:dyDescent="0.25">
      <c r="A84"/>
      <c r="B84" s="9">
        <v>1</v>
      </c>
      <c r="C84" s="10" t="s">
        <v>8</v>
      </c>
      <c r="D84" s="11">
        <f>'[1]BOQ ST'!$G$25</f>
        <v>244630.55229999998</v>
      </c>
    </row>
    <row r="85" spans="1:4" s="1" customFormat="1" ht="15.75" x14ac:dyDescent="0.25">
      <c r="A85"/>
      <c r="B85" s="9">
        <v>2</v>
      </c>
      <c r="C85" s="12" t="s">
        <v>9</v>
      </c>
      <c r="D85" s="11">
        <f>'[1]BOQ ST'!$G$31</f>
        <v>181868.26679999995</v>
      </c>
    </row>
    <row r="86" spans="1:4" s="1" customFormat="1" ht="15.75" x14ac:dyDescent="0.25">
      <c r="A86"/>
      <c r="B86" s="9">
        <v>3</v>
      </c>
      <c r="C86" s="12" t="s">
        <v>10</v>
      </c>
      <c r="D86" s="11">
        <f>'[1]BOQ ST'!$G$37</f>
        <v>43679.677600000003</v>
      </c>
    </row>
    <row r="87" spans="1:4" s="1" customFormat="1" ht="15.75" x14ac:dyDescent="0.25">
      <c r="A87"/>
      <c r="B87" s="13"/>
      <c r="C87" s="14" t="s">
        <v>11</v>
      </c>
      <c r="D87" s="15">
        <f>SUM(D83:D86)</f>
        <v>470178.49669999996</v>
      </c>
    </row>
    <row r="88" spans="1:4" s="1" customFormat="1" ht="18.75" x14ac:dyDescent="0.3">
      <c r="A88"/>
      <c r="B88" s="9"/>
      <c r="C88" s="16" t="s">
        <v>12</v>
      </c>
      <c r="D88" s="17"/>
    </row>
    <row r="89" spans="1:4" s="1" customFormat="1" ht="15.75" x14ac:dyDescent="0.25">
      <c r="A89"/>
      <c r="B89" s="9">
        <v>4</v>
      </c>
      <c r="C89" s="12" t="s">
        <v>15</v>
      </c>
      <c r="D89" s="11">
        <f>'[1]BOQ ST'!$G$53</f>
        <v>477602.43180000002</v>
      </c>
    </row>
    <row r="90" spans="1:4" s="1" customFormat="1" ht="15.75" x14ac:dyDescent="0.25">
      <c r="A90"/>
      <c r="B90" s="9">
        <v>5</v>
      </c>
      <c r="C90" s="12" t="s">
        <v>16</v>
      </c>
      <c r="D90" s="11">
        <f>'[1]BOQ ST'!$G$48</f>
        <v>172326.63440000001</v>
      </c>
    </row>
    <row r="91" spans="1:4" s="1" customFormat="1" ht="15.75" x14ac:dyDescent="0.25">
      <c r="A91"/>
      <c r="B91" s="9">
        <v>6</v>
      </c>
      <c r="C91" s="12" t="s">
        <v>19</v>
      </c>
      <c r="D91" s="11">
        <f>'[1]BOQ ST'!$G$57</f>
        <v>11094.096</v>
      </c>
    </row>
    <row r="92" spans="1:4" s="1" customFormat="1" ht="15.75" x14ac:dyDescent="0.25">
      <c r="A92"/>
      <c r="B92" s="9">
        <v>7</v>
      </c>
      <c r="C92" s="12" t="s">
        <v>21</v>
      </c>
      <c r="D92" s="11">
        <f>'[1]BOQ ST'!$G$62</f>
        <v>90523.125</v>
      </c>
    </row>
    <row r="93" spans="1:4" s="1" customFormat="1" ht="15.75" x14ac:dyDescent="0.25">
      <c r="A93"/>
      <c r="B93" s="19">
        <v>8</v>
      </c>
      <c r="C93" s="82" t="s">
        <v>22</v>
      </c>
      <c r="D93" s="86">
        <f>'[1]BOQ ST'!$G$75</f>
        <v>5349.369999999999</v>
      </c>
    </row>
    <row r="94" spans="1:4" s="1" customFormat="1" x14ac:dyDescent="0.25">
      <c r="A94"/>
      <c r="B94" s="9"/>
      <c r="C94" s="2"/>
      <c r="D94" s="2"/>
    </row>
    <row r="95" spans="1:4" s="1" customFormat="1" ht="15.75" x14ac:dyDescent="0.25">
      <c r="A95"/>
      <c r="B95" s="67"/>
      <c r="C95" s="20" t="s">
        <v>24</v>
      </c>
      <c r="D95" s="21">
        <f>D89+D90+D91+D92+D93</f>
        <v>756895.65720000002</v>
      </c>
    </row>
    <row r="96" spans="1:4" s="1" customFormat="1" ht="15.75" x14ac:dyDescent="0.25">
      <c r="A96"/>
      <c r="B96" s="67"/>
      <c r="C96" s="22" t="s">
        <v>25</v>
      </c>
      <c r="D96" s="23">
        <f>D87+D95</f>
        <v>1227074.1539</v>
      </c>
    </row>
    <row r="97" spans="1:4" s="1" customFormat="1" x14ac:dyDescent="0.25">
      <c r="A97"/>
      <c r="B97"/>
      <c r="C97"/>
      <c r="D97"/>
    </row>
    <row r="98" spans="1:4" s="1" customFormat="1" ht="26.25" x14ac:dyDescent="0.4">
      <c r="A98" s="121">
        <v>5</v>
      </c>
      <c r="B98"/>
      <c r="C98"/>
      <c r="D98"/>
    </row>
    <row r="99" spans="1:4" s="1" customFormat="1" ht="15.75" x14ac:dyDescent="0.25">
      <c r="A99"/>
      <c r="B99" s="165" t="s">
        <v>0</v>
      </c>
      <c r="C99" s="165"/>
      <c r="D99" s="165"/>
    </row>
    <row r="100" spans="1:4" s="1" customFormat="1" x14ac:dyDescent="0.25">
      <c r="A100"/>
      <c r="B100" s="164" t="s">
        <v>1</v>
      </c>
      <c r="C100" s="164"/>
      <c r="D100" s="164"/>
    </row>
    <row r="101" spans="1:4" s="1" customFormat="1" x14ac:dyDescent="0.25">
      <c r="A101"/>
      <c r="B101" s="163" t="s">
        <v>59</v>
      </c>
      <c r="C101" s="163"/>
      <c r="D101" s="163"/>
    </row>
    <row r="102" spans="1:4" s="1" customFormat="1" x14ac:dyDescent="0.25">
      <c r="A102"/>
      <c r="B102" s="163" t="s">
        <v>60</v>
      </c>
      <c r="C102" s="163"/>
      <c r="D102" s="163"/>
    </row>
    <row r="103" spans="1:4" s="1" customFormat="1" ht="15.75" thickBot="1" x14ac:dyDescent="0.3">
      <c r="A103"/>
      <c r="B103" s="162" t="s">
        <v>3</v>
      </c>
      <c r="C103" s="162"/>
      <c r="D103" s="162"/>
    </row>
    <row r="104" spans="1:4" s="1" customFormat="1" ht="17.25" thickTop="1" thickBot="1" x14ac:dyDescent="0.3">
      <c r="A104"/>
      <c r="B104" s="27" t="s">
        <v>4</v>
      </c>
      <c r="C104" s="4" t="s">
        <v>5</v>
      </c>
      <c r="D104" s="5" t="s">
        <v>6</v>
      </c>
    </row>
    <row r="105" spans="1:4" s="1" customFormat="1" ht="19.5" thickTop="1" x14ac:dyDescent="0.3">
      <c r="A105"/>
      <c r="B105" s="74"/>
      <c r="C105" s="75" t="s">
        <v>7</v>
      </c>
      <c r="D105" s="8"/>
    </row>
    <row r="106" spans="1:4" s="1" customFormat="1" x14ac:dyDescent="0.25">
      <c r="A106"/>
      <c r="B106" s="76">
        <v>1</v>
      </c>
      <c r="C106" s="77" t="s">
        <v>8</v>
      </c>
      <c r="D106" s="11">
        <v>234581.99051799998</v>
      </c>
    </row>
    <row r="107" spans="1:4" s="1" customFormat="1" ht="15.75" x14ac:dyDescent="0.25">
      <c r="A107"/>
      <c r="B107" s="76">
        <v>2</v>
      </c>
      <c r="C107" s="78" t="s">
        <v>9</v>
      </c>
      <c r="D107" s="11">
        <v>211494.65610919998</v>
      </c>
    </row>
    <row r="108" spans="1:4" s="1" customFormat="1" ht="15.75" x14ac:dyDescent="0.25">
      <c r="A108"/>
      <c r="B108" s="76">
        <v>3</v>
      </c>
      <c r="C108" s="78" t="s">
        <v>10</v>
      </c>
      <c r="D108" s="11">
        <v>47764.290072000003</v>
      </c>
    </row>
    <row r="109" spans="1:4" s="1" customFormat="1" ht="15.75" x14ac:dyDescent="0.25">
      <c r="A109"/>
      <c r="B109" s="79"/>
      <c r="C109" s="80" t="s">
        <v>11</v>
      </c>
      <c r="D109" s="15">
        <v>493840.93669919996</v>
      </c>
    </row>
    <row r="110" spans="1:4" s="1" customFormat="1" ht="18.75" x14ac:dyDescent="0.3">
      <c r="A110"/>
      <c r="B110" s="76"/>
      <c r="C110" s="81" t="s">
        <v>12</v>
      </c>
      <c r="D110" s="17"/>
    </row>
    <row r="111" spans="1:4" s="1" customFormat="1" ht="15.75" x14ac:dyDescent="0.25">
      <c r="A111"/>
      <c r="B111" s="76">
        <v>4</v>
      </c>
      <c r="C111" s="78" t="s">
        <v>9</v>
      </c>
      <c r="D111" s="11">
        <v>115024.37748919999</v>
      </c>
    </row>
    <row r="112" spans="1:4" s="1" customFormat="1" ht="15.75" x14ac:dyDescent="0.25">
      <c r="A112"/>
      <c r="B112" s="76">
        <v>5</v>
      </c>
      <c r="C112" s="78" t="s">
        <v>15</v>
      </c>
      <c r="D112" s="11">
        <v>383440.51320000004</v>
      </c>
    </row>
    <row r="113" spans="1:4" s="1" customFormat="1" ht="15.75" x14ac:dyDescent="0.25">
      <c r="A113"/>
      <c r="B113" s="76">
        <v>6</v>
      </c>
      <c r="C113" s="78" t="s">
        <v>16</v>
      </c>
      <c r="D113" s="11">
        <v>238104.16519999999</v>
      </c>
    </row>
    <row r="114" spans="1:4" s="1" customFormat="1" ht="15.75" x14ac:dyDescent="0.25">
      <c r="A114"/>
      <c r="B114" s="76">
        <v>7</v>
      </c>
      <c r="C114" s="78" t="s">
        <v>21</v>
      </c>
      <c r="D114" s="11">
        <v>72092.790000000008</v>
      </c>
    </row>
    <row r="115" spans="1:4" s="1" customFormat="1" ht="15.75" x14ac:dyDescent="0.25">
      <c r="A115"/>
      <c r="B115" s="76">
        <v>8</v>
      </c>
      <c r="C115" s="82" t="s">
        <v>22</v>
      </c>
      <c r="D115" s="11">
        <v>57129.84</v>
      </c>
    </row>
    <row r="116" spans="1:4" s="1" customFormat="1" ht="15.75" x14ac:dyDescent="0.25">
      <c r="A116"/>
      <c r="B116" s="76">
        <v>9</v>
      </c>
      <c r="C116" s="82" t="s">
        <v>23</v>
      </c>
      <c r="D116" s="11">
        <v>408576.64</v>
      </c>
    </row>
    <row r="117" spans="1:4" s="1" customFormat="1" ht="15.75" x14ac:dyDescent="0.25">
      <c r="A117"/>
      <c r="B117" s="76"/>
      <c r="C117" s="82"/>
      <c r="D117" s="11"/>
    </row>
    <row r="118" spans="1:4" s="1" customFormat="1" ht="15.75" x14ac:dyDescent="0.25">
      <c r="A118"/>
      <c r="B118" s="76"/>
      <c r="C118" s="82"/>
      <c r="D118" s="11"/>
    </row>
    <row r="119" spans="1:4" s="1" customFormat="1" ht="15.75" x14ac:dyDescent="0.25">
      <c r="A119"/>
      <c r="B119" s="83"/>
      <c r="C119" s="84" t="s">
        <v>24</v>
      </c>
      <c r="D119" s="21">
        <v>1159343.9484000001</v>
      </c>
    </row>
    <row r="120" spans="1:4" s="1" customFormat="1" ht="15.75" x14ac:dyDescent="0.25">
      <c r="A120"/>
      <c r="B120" s="76"/>
      <c r="C120" s="85" t="s">
        <v>25</v>
      </c>
      <c r="D120" s="23">
        <v>1653184.8850992001</v>
      </c>
    </row>
    <row r="121" spans="1:4" s="1" customFormat="1" ht="15.75" x14ac:dyDescent="0.25">
      <c r="B121" s="31"/>
      <c r="C121" s="141"/>
      <c r="D121" s="142"/>
    </row>
    <row r="122" spans="1:4" s="1" customFormat="1" ht="26.25" x14ac:dyDescent="0.4">
      <c r="A122" s="121">
        <v>6</v>
      </c>
      <c r="B122"/>
      <c r="D122"/>
    </row>
    <row r="123" spans="1:4" s="1" customFormat="1" x14ac:dyDescent="0.25">
      <c r="B123" s="163" t="s">
        <v>0</v>
      </c>
      <c r="C123" s="163"/>
      <c r="D123" s="163"/>
    </row>
    <row r="124" spans="1:4" s="1" customFormat="1" x14ac:dyDescent="0.25">
      <c r="B124" s="164" t="s">
        <v>1</v>
      </c>
      <c r="C124" s="164"/>
      <c r="D124" s="164"/>
    </row>
    <row r="125" spans="1:4" s="1" customFormat="1" x14ac:dyDescent="0.25">
      <c r="B125" s="163" t="s">
        <v>61</v>
      </c>
      <c r="C125" s="163"/>
      <c r="D125" s="163"/>
    </row>
    <row r="126" spans="1:4" s="1" customFormat="1" ht="15.75" thickBot="1" x14ac:dyDescent="0.3">
      <c r="B126" s="162" t="s">
        <v>64</v>
      </c>
      <c r="C126" s="162"/>
      <c r="D126" s="162"/>
    </row>
    <row r="127" spans="1:4" s="1" customFormat="1" ht="17.25" thickTop="1" thickBot="1" x14ac:dyDescent="0.3">
      <c r="B127" s="3" t="s">
        <v>4</v>
      </c>
      <c r="C127" s="4" t="s">
        <v>5</v>
      </c>
      <c r="D127" s="5" t="s">
        <v>6</v>
      </c>
    </row>
    <row r="128" spans="1:4" s="1" customFormat="1" ht="19.5" thickTop="1" x14ac:dyDescent="0.3">
      <c r="B128" s="6"/>
      <c r="C128" s="7" t="s">
        <v>7</v>
      </c>
      <c r="D128" s="8"/>
    </row>
    <row r="129" spans="2:4" s="1" customFormat="1" x14ac:dyDescent="0.25">
      <c r="B129" s="9">
        <v>1</v>
      </c>
      <c r="C129" s="10" t="s">
        <v>8</v>
      </c>
      <c r="D129" s="11">
        <v>13794.325919999997</v>
      </c>
    </row>
    <row r="130" spans="2:4" s="1" customFormat="1" ht="15.75" x14ac:dyDescent="0.25">
      <c r="B130" s="9">
        <v>2</v>
      </c>
      <c r="C130" s="12" t="s">
        <v>9</v>
      </c>
      <c r="D130" s="11">
        <v>23662.529252799995</v>
      </c>
    </row>
    <row r="131" spans="2:4" s="1" customFormat="1" ht="15.75" x14ac:dyDescent="0.25">
      <c r="B131" s="9">
        <v>3</v>
      </c>
      <c r="C131" s="12" t="s">
        <v>10</v>
      </c>
      <c r="D131" s="11">
        <v>6462.1405439999999</v>
      </c>
    </row>
    <row r="132" spans="2:4" s="1" customFormat="1" ht="15.75" x14ac:dyDescent="0.25">
      <c r="B132" s="13"/>
      <c r="C132" s="14" t="s">
        <v>11</v>
      </c>
      <c r="D132" s="15">
        <v>43918.995716799996</v>
      </c>
    </row>
    <row r="133" spans="2:4" s="1" customFormat="1" ht="18.75" x14ac:dyDescent="0.3">
      <c r="B133" s="9"/>
      <c r="C133" s="16" t="s">
        <v>12</v>
      </c>
      <c r="D133" s="17"/>
    </row>
    <row r="134" spans="2:4" s="1" customFormat="1" ht="15.75" x14ac:dyDescent="0.25">
      <c r="B134" s="9">
        <v>4</v>
      </c>
      <c r="C134" s="12" t="s">
        <v>13</v>
      </c>
      <c r="D134" s="11">
        <v>64060.707067200005</v>
      </c>
    </row>
    <row r="135" spans="2:4" s="1" customFormat="1" ht="15.75" x14ac:dyDescent="0.25">
      <c r="B135" s="9">
        <v>5</v>
      </c>
      <c r="C135" s="12" t="s">
        <v>14</v>
      </c>
      <c r="D135" s="11">
        <v>34047.204575999996</v>
      </c>
    </row>
    <row r="136" spans="2:4" s="1" customFormat="1" ht="15.75" x14ac:dyDescent="0.25">
      <c r="B136" s="9">
        <v>6</v>
      </c>
      <c r="C136" s="12" t="s">
        <v>15</v>
      </c>
      <c r="D136" s="11">
        <v>0</v>
      </c>
    </row>
    <row r="137" spans="2:4" s="1" customFormat="1" ht="15.75" x14ac:dyDescent="0.25">
      <c r="B137" s="9">
        <v>7</v>
      </c>
      <c r="C137" s="12" t="s">
        <v>16</v>
      </c>
      <c r="D137" s="11">
        <v>0</v>
      </c>
    </row>
    <row r="138" spans="2:4" s="1" customFormat="1" ht="15.75" x14ac:dyDescent="0.25">
      <c r="B138" s="9">
        <v>8</v>
      </c>
      <c r="C138" s="12" t="s">
        <v>17</v>
      </c>
      <c r="D138" s="11">
        <v>9248.9299999999985</v>
      </c>
    </row>
    <row r="139" spans="2:4" s="1" customFormat="1" ht="15.75" x14ac:dyDescent="0.25">
      <c r="B139" s="9">
        <v>9</v>
      </c>
      <c r="C139" s="12" t="s">
        <v>18</v>
      </c>
      <c r="D139" s="11">
        <v>6762.5181000000002</v>
      </c>
    </row>
    <row r="140" spans="2:4" s="1" customFormat="1" ht="15.75" x14ac:dyDescent="0.25">
      <c r="B140" s="9">
        <v>10</v>
      </c>
      <c r="C140" s="12" t="s">
        <v>19</v>
      </c>
      <c r="D140" s="11">
        <v>2759.2142240000003</v>
      </c>
    </row>
    <row r="141" spans="2:4" s="1" customFormat="1" ht="15.75" x14ac:dyDescent="0.25">
      <c r="B141" s="19"/>
      <c r="C141" s="20" t="s">
        <v>24</v>
      </c>
      <c r="D141" s="21">
        <v>116878.57396719999</v>
      </c>
    </row>
    <row r="142" spans="2:4" s="1" customFormat="1" ht="15.75" x14ac:dyDescent="0.25">
      <c r="B142" s="9"/>
      <c r="C142" s="22" t="s">
        <v>25</v>
      </c>
      <c r="D142" s="23">
        <v>160797.56968399999</v>
      </c>
    </row>
    <row r="143" spans="2:4" s="1" customFormat="1" x14ac:dyDescent="0.25"/>
    <row r="144" spans="2:4" s="1" customFormat="1" x14ac:dyDescent="0.25"/>
    <row r="145" spans="1:4" s="1" customFormat="1" ht="26.25" x14ac:dyDescent="0.4">
      <c r="A145" s="121">
        <v>7</v>
      </c>
      <c r="B145"/>
      <c r="C145"/>
      <c r="D145"/>
    </row>
    <row r="146" spans="1:4" s="1" customFormat="1" x14ac:dyDescent="0.25">
      <c r="A146"/>
      <c r="B146" s="163" t="s">
        <v>0</v>
      </c>
      <c r="C146" s="163"/>
      <c r="D146" s="163"/>
    </row>
    <row r="147" spans="1:4" s="1" customFormat="1" x14ac:dyDescent="0.25">
      <c r="A147"/>
      <c r="B147" s="164" t="s">
        <v>1</v>
      </c>
      <c r="C147" s="164"/>
      <c r="D147" s="164"/>
    </row>
    <row r="148" spans="1:4" s="1" customFormat="1" x14ac:dyDescent="0.25">
      <c r="A148"/>
      <c r="B148" s="163" t="s">
        <v>62</v>
      </c>
      <c r="C148" s="163"/>
      <c r="D148" s="163"/>
    </row>
    <row r="149" spans="1:4" s="1" customFormat="1" ht="15.75" thickBot="1" x14ac:dyDescent="0.3">
      <c r="A149"/>
      <c r="B149" s="162" t="s">
        <v>64</v>
      </c>
      <c r="C149" s="162"/>
      <c r="D149" s="162"/>
    </row>
    <row r="150" spans="1:4" s="1" customFormat="1" ht="17.25" thickTop="1" thickBot="1" x14ac:dyDescent="0.3">
      <c r="A150"/>
      <c r="B150" s="3" t="s">
        <v>4</v>
      </c>
      <c r="C150" s="4" t="s">
        <v>5</v>
      </c>
      <c r="D150" s="5" t="s">
        <v>6</v>
      </c>
    </row>
    <row r="151" spans="1:4" s="1" customFormat="1" ht="19.5" thickTop="1" x14ac:dyDescent="0.3">
      <c r="A151"/>
      <c r="B151" s="6"/>
      <c r="C151" s="7" t="s">
        <v>7</v>
      </c>
      <c r="D151" s="8"/>
    </row>
    <row r="152" spans="1:4" s="1" customFormat="1" x14ac:dyDescent="0.25">
      <c r="A152"/>
      <c r="B152" s="9">
        <v>1</v>
      </c>
      <c r="C152" s="10" t="s">
        <v>8</v>
      </c>
      <c r="D152" s="11">
        <v>10446.10586</v>
      </c>
    </row>
    <row r="153" spans="1:4" s="1" customFormat="1" ht="15.75" x14ac:dyDescent="0.25">
      <c r="A153"/>
      <c r="B153" s="9">
        <v>2</v>
      </c>
      <c r="C153" s="12" t="s">
        <v>9</v>
      </c>
      <c r="D153" s="11">
        <v>18202.207414400003</v>
      </c>
    </row>
    <row r="154" spans="1:4" s="1" customFormat="1" ht="15.75" x14ac:dyDescent="0.25">
      <c r="A154"/>
      <c r="B154" s="9">
        <v>3</v>
      </c>
      <c r="C154" s="12" t="s">
        <v>10</v>
      </c>
      <c r="D154" s="11">
        <v>4084.6686239999995</v>
      </c>
    </row>
    <row r="155" spans="1:4" s="1" customFormat="1" ht="15.75" x14ac:dyDescent="0.25">
      <c r="A155"/>
      <c r="B155" s="71"/>
      <c r="C155" s="72" t="s">
        <v>11</v>
      </c>
      <c r="D155" s="73">
        <v>32732.981898400001</v>
      </c>
    </row>
    <row r="156" spans="1:4" s="1" customFormat="1" ht="18.75" x14ac:dyDescent="0.3">
      <c r="A156"/>
      <c r="B156" s="9"/>
      <c r="C156" s="16" t="s">
        <v>12</v>
      </c>
      <c r="D156" s="17"/>
    </row>
    <row r="157" spans="1:4" s="1" customFormat="1" ht="15.75" x14ac:dyDescent="0.25">
      <c r="A157"/>
      <c r="B157" s="9">
        <v>4</v>
      </c>
      <c r="C157" s="12" t="s">
        <v>13</v>
      </c>
      <c r="D157" s="11">
        <v>62509.712087999993</v>
      </c>
    </row>
    <row r="158" spans="1:4" s="1" customFormat="1" ht="15.75" x14ac:dyDescent="0.25">
      <c r="A158"/>
      <c r="B158" s="9">
        <v>5</v>
      </c>
      <c r="C158" s="12" t="s">
        <v>14</v>
      </c>
      <c r="D158" s="11">
        <v>27889.731408000007</v>
      </c>
    </row>
    <row r="159" spans="1:4" s="1" customFormat="1" ht="15.75" x14ac:dyDescent="0.25">
      <c r="A159"/>
      <c r="B159" s="9">
        <v>6</v>
      </c>
      <c r="C159" s="12" t="s">
        <v>15</v>
      </c>
      <c r="D159" s="11"/>
    </row>
    <row r="160" spans="1:4" s="1" customFormat="1" ht="15.75" x14ac:dyDescent="0.25">
      <c r="A160"/>
      <c r="B160" s="9">
        <v>7</v>
      </c>
      <c r="C160" s="12" t="s">
        <v>16</v>
      </c>
      <c r="D160" s="11"/>
    </row>
    <row r="161" spans="1:4" s="1" customFormat="1" ht="15.75" x14ac:dyDescent="0.25">
      <c r="A161"/>
      <c r="B161" s="9">
        <v>8</v>
      </c>
      <c r="C161" s="12" t="s">
        <v>17</v>
      </c>
      <c r="D161" s="11">
        <v>9248.9299999999985</v>
      </c>
    </row>
    <row r="162" spans="1:4" s="1" customFormat="1" ht="15.75" x14ac:dyDescent="0.25">
      <c r="A162"/>
      <c r="B162" s="9">
        <v>9</v>
      </c>
      <c r="C162" s="12" t="s">
        <v>18</v>
      </c>
      <c r="D162" s="11">
        <v>5992.9812000000002</v>
      </c>
    </row>
    <row r="163" spans="1:4" s="1" customFormat="1" ht="15.75" x14ac:dyDescent="0.25">
      <c r="A163"/>
      <c r="B163" s="9">
        <v>10</v>
      </c>
      <c r="C163" s="12" t="s">
        <v>19</v>
      </c>
      <c r="D163" s="11">
        <v>1789.5661159999997</v>
      </c>
    </row>
    <row r="164" spans="1:4" s="1" customFormat="1" ht="15.75" x14ac:dyDescent="0.25">
      <c r="A164"/>
      <c r="B164" s="19"/>
      <c r="C164" s="20" t="s">
        <v>24</v>
      </c>
      <c r="D164" s="21">
        <v>107430.92081199998</v>
      </c>
    </row>
    <row r="165" spans="1:4" s="1" customFormat="1" ht="15.75" x14ac:dyDescent="0.25">
      <c r="A165"/>
      <c r="B165" s="9"/>
      <c r="C165" s="22" t="s">
        <v>25</v>
      </c>
      <c r="D165" s="23">
        <v>140163.9027104</v>
      </c>
    </row>
    <row r="166" spans="1:4" s="1" customFormat="1" x14ac:dyDescent="0.25">
      <c r="A166"/>
      <c r="B166"/>
      <c r="C166"/>
      <c r="D166"/>
    </row>
    <row r="167" spans="1:4" s="1" customFormat="1" x14ac:dyDescent="0.25"/>
    <row r="168" spans="1:4" ht="26.25" x14ac:dyDescent="0.4">
      <c r="A168" s="121">
        <v>8</v>
      </c>
      <c r="B168" s="1"/>
      <c r="C168" s="1"/>
      <c r="D168" s="1"/>
    </row>
    <row r="169" spans="1:4" x14ac:dyDescent="0.25">
      <c r="B169" s="163" t="s">
        <v>0</v>
      </c>
      <c r="C169" s="163"/>
      <c r="D169" s="163"/>
    </row>
    <row r="170" spans="1:4" x14ac:dyDescent="0.25">
      <c r="B170" s="164" t="s">
        <v>1</v>
      </c>
      <c r="C170" s="164"/>
      <c r="D170" s="164"/>
    </row>
    <row r="171" spans="1:4" x14ac:dyDescent="0.25">
      <c r="B171" s="163" t="s">
        <v>26</v>
      </c>
      <c r="C171" s="163"/>
      <c r="D171" s="163"/>
    </row>
    <row r="172" spans="1:4" ht="15.75" thickBot="1" x14ac:dyDescent="0.3">
      <c r="B172" s="162" t="s">
        <v>3</v>
      </c>
      <c r="C172" s="162"/>
      <c r="D172" s="162"/>
    </row>
    <row r="173" spans="1:4" ht="16.5" thickTop="1" x14ac:dyDescent="0.25">
      <c r="B173" s="27" t="s">
        <v>4</v>
      </c>
      <c r="C173" s="29" t="s">
        <v>5</v>
      </c>
      <c r="D173" s="30" t="s">
        <v>6</v>
      </c>
    </row>
    <row r="174" spans="1:4" ht="18.75" x14ac:dyDescent="0.3">
      <c r="B174" s="6"/>
      <c r="C174" s="7" t="s">
        <v>7</v>
      </c>
      <c r="D174" s="8"/>
    </row>
    <row r="175" spans="1:4" x14ac:dyDescent="0.25">
      <c r="B175" s="9">
        <v>1</v>
      </c>
      <c r="C175" s="10" t="s">
        <v>8</v>
      </c>
      <c r="D175" s="11">
        <v>36067.616500000004</v>
      </c>
    </row>
    <row r="176" spans="1:4" ht="15.75" x14ac:dyDescent="0.25">
      <c r="B176" s="9">
        <v>2</v>
      </c>
      <c r="C176" s="12" t="s">
        <v>9</v>
      </c>
      <c r="D176" s="11">
        <f>'[1]OFFICE B-BOQ'!$F$237</f>
        <v>49239.149800000014</v>
      </c>
    </row>
    <row r="177" spans="1:6" ht="15.75" x14ac:dyDescent="0.25">
      <c r="B177" s="13"/>
      <c r="C177" s="14" t="s">
        <v>11</v>
      </c>
      <c r="D177" s="15">
        <f>D175+D176</f>
        <v>85306.766300000018</v>
      </c>
    </row>
    <row r="178" spans="1:6" ht="18.75" x14ac:dyDescent="0.3">
      <c r="B178" s="9"/>
      <c r="C178" s="16" t="s">
        <v>12</v>
      </c>
      <c r="D178" s="17"/>
    </row>
    <row r="179" spans="1:6" ht="15.75" x14ac:dyDescent="0.25">
      <c r="B179" s="9">
        <v>1</v>
      </c>
      <c r="C179" s="12" t="s">
        <v>13</v>
      </c>
      <c r="D179" s="11">
        <v>8362.8413999999993</v>
      </c>
    </row>
    <row r="180" spans="1:6" ht="15.75" x14ac:dyDescent="0.25">
      <c r="B180" s="9">
        <v>2</v>
      </c>
      <c r="C180" s="12" t="s">
        <v>17</v>
      </c>
      <c r="D180" s="11">
        <f>'[1]OFFICE B-BOQ'!$F$252</f>
        <v>131676.28</v>
      </c>
    </row>
    <row r="181" spans="1:6" x14ac:dyDescent="0.25">
      <c r="B181" s="32"/>
      <c r="C181" s="2"/>
      <c r="D181" s="2"/>
    </row>
    <row r="182" spans="1:6" ht="15.75" x14ac:dyDescent="0.25">
      <c r="B182" s="9"/>
      <c r="C182" s="20" t="s">
        <v>24</v>
      </c>
      <c r="D182" s="21">
        <f>D179+D180</f>
        <v>140039.1214</v>
      </c>
    </row>
    <row r="183" spans="1:6" ht="15.75" x14ac:dyDescent="0.25">
      <c r="B183" s="9"/>
      <c r="C183" s="22" t="s">
        <v>25</v>
      </c>
      <c r="D183" s="23">
        <f>D177+D182</f>
        <v>225345.88770000002</v>
      </c>
    </row>
    <row r="184" spans="1:6" s="1" customFormat="1" ht="15.75" x14ac:dyDescent="0.25">
      <c r="B184" s="31"/>
      <c r="C184" s="141"/>
      <c r="D184" s="142"/>
    </row>
    <row r="185" spans="1:6" x14ac:dyDescent="0.25">
      <c r="F185" s="1"/>
    </row>
    <row r="186" spans="1:6" ht="26.25" x14ac:dyDescent="0.4">
      <c r="A186" s="121">
        <v>9</v>
      </c>
      <c r="B186" s="1"/>
      <c r="C186" s="1"/>
      <c r="D186" s="1"/>
    </row>
    <row r="187" spans="1:6" x14ac:dyDescent="0.25">
      <c r="A187" s="1"/>
      <c r="B187" s="163" t="s">
        <v>0</v>
      </c>
      <c r="C187" s="163"/>
      <c r="D187" s="163"/>
    </row>
    <row r="188" spans="1:6" x14ac:dyDescent="0.25">
      <c r="A188" s="1"/>
      <c r="B188" s="164" t="s">
        <v>63</v>
      </c>
      <c r="C188" s="164"/>
      <c r="D188" s="164"/>
    </row>
    <row r="189" spans="1:6" x14ac:dyDescent="0.25">
      <c r="A189" s="1"/>
      <c r="B189" s="163" t="s">
        <v>26</v>
      </c>
      <c r="C189" s="163"/>
      <c r="D189" s="163"/>
    </row>
    <row r="190" spans="1:6" ht="15.75" thickBot="1" x14ac:dyDescent="0.3">
      <c r="A190" s="1"/>
      <c r="B190" s="162" t="s">
        <v>64</v>
      </c>
      <c r="C190" s="162"/>
      <c r="D190" s="162"/>
    </row>
    <row r="191" spans="1:6" ht="16.5" thickTop="1" x14ac:dyDescent="0.25">
      <c r="A191" s="1"/>
      <c r="B191" s="27" t="s">
        <v>4</v>
      </c>
      <c r="C191" s="29" t="s">
        <v>5</v>
      </c>
      <c r="D191" s="30" t="s">
        <v>6</v>
      </c>
    </row>
    <row r="192" spans="1:6" ht="18.75" x14ac:dyDescent="0.3">
      <c r="A192" s="1"/>
      <c r="B192" s="6"/>
      <c r="C192" s="7" t="s">
        <v>7</v>
      </c>
      <c r="D192" s="8"/>
    </row>
    <row r="193" spans="1:4" x14ac:dyDescent="0.25">
      <c r="A193" s="1"/>
      <c r="B193" s="9">
        <v>1</v>
      </c>
      <c r="C193" s="10" t="s">
        <v>8</v>
      </c>
      <c r="D193" s="11">
        <f>'[1]F S BOQ 1'!$G$107</f>
        <v>10869.278399999999</v>
      </c>
    </row>
    <row r="194" spans="1:4" ht="15.75" x14ac:dyDescent="0.25">
      <c r="A194" s="1"/>
      <c r="B194" s="9">
        <v>2</v>
      </c>
      <c r="C194" s="12" t="s">
        <v>9</v>
      </c>
      <c r="D194" s="11">
        <f>'[1]F S BOQ 1'!$G$116</f>
        <v>15144.384100000001</v>
      </c>
    </row>
    <row r="195" spans="1:4" ht="15.75" x14ac:dyDescent="0.25">
      <c r="A195" s="1"/>
      <c r="B195" s="13"/>
      <c r="C195" s="14" t="s">
        <v>11</v>
      </c>
      <c r="D195" s="15">
        <f>SUM(D192:D194)</f>
        <v>26013.662499999999</v>
      </c>
    </row>
    <row r="196" spans="1:4" ht="18.75" x14ac:dyDescent="0.3">
      <c r="A196" s="1"/>
      <c r="B196" s="9"/>
      <c r="C196" s="16" t="s">
        <v>12</v>
      </c>
      <c r="D196" s="17"/>
    </row>
    <row r="197" spans="1:4" ht="15.75" x14ac:dyDescent="0.25">
      <c r="A197" s="1"/>
      <c r="B197" s="9">
        <v>1</v>
      </c>
      <c r="C197" s="12" t="s">
        <v>13</v>
      </c>
      <c r="D197" s="11">
        <f>'[1]F S BOQ 1'!$G$125</f>
        <v>13393.561600000001</v>
      </c>
    </row>
    <row r="198" spans="1:4" ht="15.75" x14ac:dyDescent="0.25">
      <c r="A198" s="1"/>
      <c r="B198" s="9">
        <v>2</v>
      </c>
      <c r="C198" s="12" t="s">
        <v>17</v>
      </c>
      <c r="D198" s="11">
        <f>'[1]F S BOQ 1'!$G$132</f>
        <v>55353.479999999996</v>
      </c>
    </row>
    <row r="199" spans="1:4" x14ac:dyDescent="0.25">
      <c r="A199" s="1"/>
      <c r="B199" s="32"/>
      <c r="C199" s="2"/>
      <c r="D199" s="2"/>
    </row>
    <row r="200" spans="1:4" ht="15.75" x14ac:dyDescent="0.25">
      <c r="A200" s="1"/>
      <c r="B200" s="9"/>
      <c r="C200" s="20" t="s">
        <v>24</v>
      </c>
      <c r="D200" s="21">
        <f>D197+D198</f>
        <v>68747.041599999997</v>
      </c>
    </row>
    <row r="201" spans="1:4" ht="15.75" x14ac:dyDescent="0.25">
      <c r="A201" s="1"/>
      <c r="B201" s="9"/>
      <c r="C201" s="22" t="s">
        <v>25</v>
      </c>
      <c r="D201" s="23">
        <f>D195+D200</f>
        <v>94760.704100000003</v>
      </c>
    </row>
    <row r="202" spans="1:4" x14ac:dyDescent="0.25">
      <c r="A202" s="1"/>
      <c r="B202" s="9"/>
      <c r="C202" s="68"/>
      <c r="D202" s="69"/>
    </row>
    <row r="203" spans="1:4" ht="18.75" x14ac:dyDescent="0.25">
      <c r="A203" s="1"/>
      <c r="B203" s="9"/>
      <c r="C203" s="68"/>
      <c r="D203" s="70"/>
    </row>
    <row r="204" spans="1:4" x14ac:dyDescent="0.25">
      <c r="A204" s="1"/>
      <c r="B204" s="1"/>
      <c r="C204" s="1"/>
      <c r="D204" s="1"/>
    </row>
    <row r="205" spans="1:4" ht="26.25" x14ac:dyDescent="0.4">
      <c r="A205" s="121">
        <v>10</v>
      </c>
    </row>
    <row r="206" spans="1:4" ht="15.75" x14ac:dyDescent="0.25">
      <c r="B206" s="165" t="s">
        <v>0</v>
      </c>
      <c r="C206" s="165"/>
      <c r="D206" s="165"/>
    </row>
    <row r="207" spans="1:4" x14ac:dyDescent="0.25">
      <c r="B207" s="164" t="s">
        <v>1</v>
      </c>
      <c r="C207" s="164"/>
      <c r="D207" s="164"/>
    </row>
    <row r="208" spans="1:4" x14ac:dyDescent="0.25">
      <c r="B208" s="163" t="s">
        <v>57</v>
      </c>
      <c r="C208" s="163"/>
      <c r="D208" s="163"/>
    </row>
    <row r="209" spans="2:7" ht="15.75" thickBot="1" x14ac:dyDescent="0.3">
      <c r="B209" s="162" t="s">
        <v>3</v>
      </c>
      <c r="C209" s="162"/>
      <c r="D209" s="162"/>
    </row>
    <row r="210" spans="2:7" ht="27" customHeight="1" thickTop="1" thickBot="1" x14ac:dyDescent="0.3">
      <c r="B210" s="3" t="s">
        <v>4</v>
      </c>
      <c r="C210" s="4" t="s">
        <v>5</v>
      </c>
      <c r="D210" s="5" t="s">
        <v>6</v>
      </c>
    </row>
    <row r="211" spans="2:7" ht="19.5" thickTop="1" x14ac:dyDescent="0.3">
      <c r="B211" s="6"/>
      <c r="C211" s="7" t="s">
        <v>7</v>
      </c>
      <c r="D211" s="8"/>
      <c r="G211" s="1"/>
    </row>
    <row r="212" spans="2:7" x14ac:dyDescent="0.25">
      <c r="B212" s="9">
        <v>1</v>
      </c>
      <c r="C212" s="10" t="s">
        <v>8</v>
      </c>
      <c r="D212" s="11">
        <v>10207.857432000001</v>
      </c>
    </row>
    <row r="213" spans="2:7" ht="15.75" x14ac:dyDescent="0.25">
      <c r="B213" s="9">
        <v>2</v>
      </c>
      <c r="C213" s="12" t="s">
        <v>9</v>
      </c>
      <c r="D213" s="11">
        <v>16468.3596</v>
      </c>
    </row>
    <row r="214" spans="2:7" ht="15.75" x14ac:dyDescent="0.25">
      <c r="B214" s="9">
        <v>3</v>
      </c>
      <c r="C214" s="12" t="s">
        <v>10</v>
      </c>
      <c r="D214" s="11">
        <v>7724.9787999999999</v>
      </c>
    </row>
    <row r="215" spans="2:7" ht="15.75" x14ac:dyDescent="0.25">
      <c r="B215" s="13"/>
      <c r="C215" s="14" t="s">
        <v>11</v>
      </c>
      <c r="D215" s="15">
        <v>34401.195831999998</v>
      </c>
    </row>
    <row r="216" spans="2:7" ht="18.75" x14ac:dyDescent="0.3">
      <c r="B216" s="9"/>
      <c r="C216" s="16" t="s">
        <v>12</v>
      </c>
      <c r="D216" s="17"/>
    </row>
    <row r="217" spans="2:7" ht="15.75" x14ac:dyDescent="0.25">
      <c r="B217" s="9">
        <v>4</v>
      </c>
      <c r="C217" s="12" t="s">
        <v>13</v>
      </c>
      <c r="D217" s="11">
        <v>29166.072899999999</v>
      </c>
    </row>
    <row r="218" spans="2:7" ht="15.75" x14ac:dyDescent="0.25">
      <c r="B218" s="9">
        <v>5</v>
      </c>
      <c r="C218" s="12" t="s">
        <v>14</v>
      </c>
      <c r="D218" s="11">
        <v>29408.242900000001</v>
      </c>
    </row>
    <row r="219" spans="2:7" ht="15.75" x14ac:dyDescent="0.25">
      <c r="B219" s="9">
        <v>6</v>
      </c>
      <c r="C219" s="12" t="s">
        <v>15</v>
      </c>
      <c r="D219" s="11">
        <v>11198.739292000002</v>
      </c>
    </row>
    <row r="220" spans="2:7" ht="15.75" x14ac:dyDescent="0.25">
      <c r="B220" s="9">
        <v>7</v>
      </c>
      <c r="C220" s="12" t="s">
        <v>16</v>
      </c>
      <c r="D220" s="11">
        <v>6377.0135999999993</v>
      </c>
    </row>
    <row r="221" spans="2:7" ht="15.75" x14ac:dyDescent="0.25">
      <c r="B221" s="9">
        <v>8</v>
      </c>
      <c r="C221" s="12" t="s">
        <v>17</v>
      </c>
      <c r="D221" s="11">
        <v>19047.080000000002</v>
      </c>
    </row>
    <row r="222" spans="2:7" ht="15.75" x14ac:dyDescent="0.25">
      <c r="B222" s="9">
        <v>9</v>
      </c>
      <c r="C222" s="12" t="s">
        <v>18</v>
      </c>
      <c r="D222" s="11">
        <v>9441.0509999999995</v>
      </c>
    </row>
    <row r="223" spans="2:7" ht="15.75" x14ac:dyDescent="0.25">
      <c r="B223" s="9">
        <v>10</v>
      </c>
      <c r="C223" s="12" t="s">
        <v>19</v>
      </c>
      <c r="D223" s="11">
        <v>1544.6920839999998</v>
      </c>
    </row>
    <row r="224" spans="2:7" ht="15.75" x14ac:dyDescent="0.25">
      <c r="B224" s="9">
        <v>11</v>
      </c>
      <c r="C224" s="12" t="s">
        <v>20</v>
      </c>
      <c r="D224" s="11">
        <v>0</v>
      </c>
    </row>
    <row r="225" spans="1:4" ht="15.75" x14ac:dyDescent="0.25">
      <c r="B225" s="9">
        <v>12</v>
      </c>
      <c r="C225" s="12" t="s">
        <v>21</v>
      </c>
      <c r="D225" s="11">
        <v>24662.19</v>
      </c>
    </row>
    <row r="226" spans="1:4" ht="15.75" x14ac:dyDescent="0.25">
      <c r="B226" s="9">
        <v>13</v>
      </c>
      <c r="C226" s="18" t="s">
        <v>22</v>
      </c>
      <c r="D226" s="11">
        <v>0</v>
      </c>
    </row>
    <row r="227" spans="1:4" ht="15.75" x14ac:dyDescent="0.25">
      <c r="B227" s="9">
        <v>14</v>
      </c>
      <c r="C227" s="18" t="s">
        <v>23</v>
      </c>
      <c r="D227" s="11">
        <v>606000</v>
      </c>
    </row>
    <row r="228" spans="1:4" ht="15.75" x14ac:dyDescent="0.25">
      <c r="B228" s="19"/>
      <c r="C228" s="20" t="s">
        <v>24</v>
      </c>
      <c r="D228" s="21">
        <v>736845.08177599998</v>
      </c>
    </row>
    <row r="229" spans="1:4" ht="15.75" x14ac:dyDescent="0.25">
      <c r="B229" s="9"/>
      <c r="C229" s="22" t="s">
        <v>25</v>
      </c>
      <c r="D229" s="23">
        <v>771246.27760799997</v>
      </c>
    </row>
    <row r="232" spans="1:4" ht="26.25" x14ac:dyDescent="0.4">
      <c r="A232" s="121">
        <v>11</v>
      </c>
    </row>
    <row r="233" spans="1:4" ht="15.75" x14ac:dyDescent="0.25">
      <c r="B233" s="165" t="s">
        <v>0</v>
      </c>
      <c r="C233" s="165"/>
      <c r="D233" s="165"/>
    </row>
    <row r="234" spans="1:4" x14ac:dyDescent="0.25">
      <c r="B234" s="164" t="s">
        <v>1</v>
      </c>
      <c r="C234" s="164"/>
      <c r="D234" s="164"/>
    </row>
    <row r="235" spans="1:4" x14ac:dyDescent="0.25">
      <c r="B235" s="163" t="s">
        <v>69</v>
      </c>
      <c r="C235" s="163"/>
      <c r="D235" s="163"/>
    </row>
    <row r="236" spans="1:4" ht="15.75" thickBot="1" x14ac:dyDescent="0.3">
      <c r="B236" s="162" t="s">
        <v>3</v>
      </c>
      <c r="C236" s="162"/>
      <c r="D236" s="162"/>
    </row>
    <row r="237" spans="1:4" ht="17.25" thickTop="1" thickBot="1" x14ac:dyDescent="0.3">
      <c r="B237" s="27" t="s">
        <v>4</v>
      </c>
      <c r="C237" s="4" t="s">
        <v>5</v>
      </c>
      <c r="D237" s="5" t="s">
        <v>6</v>
      </c>
    </row>
    <row r="238" spans="1:4" ht="19.5" thickTop="1" x14ac:dyDescent="0.3">
      <c r="B238" s="74"/>
      <c r="C238" s="75" t="s">
        <v>7</v>
      </c>
      <c r="D238" s="8"/>
    </row>
    <row r="239" spans="1:4" x14ac:dyDescent="0.25">
      <c r="B239" s="76">
        <v>1</v>
      </c>
      <c r="C239" s="77" t="s">
        <v>8</v>
      </c>
      <c r="D239" s="11">
        <f>'[1]PAR-SIT BOQ'!$G$9</f>
        <v>14507.4156528</v>
      </c>
    </row>
    <row r="240" spans="1:4" ht="15.75" x14ac:dyDescent="0.25">
      <c r="B240" s="76">
        <v>2</v>
      </c>
      <c r="C240" s="78" t="s">
        <v>9</v>
      </c>
      <c r="D240" s="11">
        <f>'[1]PAR-SIT BOQ'!$G$13</f>
        <v>1567.3042000000003</v>
      </c>
    </row>
    <row r="241" spans="1:6" ht="15.75" x14ac:dyDescent="0.25">
      <c r="B241" s="76"/>
      <c r="C241" s="78"/>
      <c r="D241" s="11"/>
    </row>
    <row r="242" spans="1:6" ht="15.75" x14ac:dyDescent="0.25">
      <c r="B242" s="79"/>
      <c r="C242" s="80" t="s">
        <v>11</v>
      </c>
      <c r="D242" s="15">
        <f>D239+D240</f>
        <v>16074.719852800001</v>
      </c>
    </row>
    <row r="243" spans="1:6" ht="18.75" x14ac:dyDescent="0.3">
      <c r="B243" s="76"/>
      <c r="C243" s="81" t="s">
        <v>12</v>
      </c>
      <c r="D243" s="17"/>
    </row>
    <row r="244" spans="1:6" ht="15.75" x14ac:dyDescent="0.25">
      <c r="B244" s="76">
        <v>3</v>
      </c>
      <c r="C244" s="78" t="s">
        <v>17</v>
      </c>
      <c r="D244" s="11">
        <f>'[1]PAR-SIT BOQ'!$G$21</f>
        <v>76307.418493000005</v>
      </c>
    </row>
    <row r="245" spans="1:6" ht="15.75" x14ac:dyDescent="0.25">
      <c r="B245" s="76"/>
      <c r="C245" s="82"/>
      <c r="D245" s="11"/>
    </row>
    <row r="246" spans="1:6" s="1" customFormat="1" ht="15.75" x14ac:dyDescent="0.25">
      <c r="A246"/>
      <c r="B246" s="83"/>
      <c r="C246" s="84" t="s">
        <v>24</v>
      </c>
      <c r="D246" s="21">
        <f>D244</f>
        <v>76307.418493000005</v>
      </c>
      <c r="E246"/>
      <c r="F246"/>
    </row>
    <row r="247" spans="1:6" s="1" customFormat="1" ht="15.75" x14ac:dyDescent="0.25">
      <c r="A247"/>
      <c r="B247" s="76"/>
      <c r="C247" s="85" t="s">
        <v>25</v>
      </c>
      <c r="D247" s="23">
        <f>D242+D246</f>
        <v>92382.138345800005</v>
      </c>
      <c r="E247"/>
      <c r="F247"/>
    </row>
    <row r="248" spans="1:6" s="1" customFormat="1" x14ac:dyDescent="0.25">
      <c r="A248"/>
      <c r="E248"/>
      <c r="F248"/>
    </row>
    <row r="249" spans="1:6" s="1" customFormat="1" ht="26.25" x14ac:dyDescent="0.4">
      <c r="A249" s="121">
        <v>12</v>
      </c>
      <c r="E249"/>
      <c r="F249"/>
    </row>
    <row r="250" spans="1:6" s="1" customFormat="1" ht="15.75" x14ac:dyDescent="0.25">
      <c r="A250"/>
      <c r="B250" s="165" t="s">
        <v>0</v>
      </c>
      <c r="C250" s="165"/>
      <c r="D250" s="165"/>
      <c r="E250"/>
      <c r="F250"/>
    </row>
    <row r="251" spans="1:6" s="1" customFormat="1" x14ac:dyDescent="0.25">
      <c r="A251"/>
      <c r="B251" s="164" t="s">
        <v>1</v>
      </c>
      <c r="C251" s="164"/>
      <c r="D251" s="164"/>
      <c r="E251"/>
      <c r="F251"/>
    </row>
    <row r="252" spans="1:6" s="1" customFormat="1" x14ac:dyDescent="0.25">
      <c r="A252"/>
      <c r="B252" s="163" t="s">
        <v>70</v>
      </c>
      <c r="C252" s="163"/>
      <c r="D252" s="163"/>
      <c r="E252"/>
      <c r="F252"/>
    </row>
    <row r="253" spans="1:6" s="1" customFormat="1" ht="15.75" thickBot="1" x14ac:dyDescent="0.3">
      <c r="A253"/>
      <c r="B253" s="162" t="s">
        <v>3</v>
      </c>
      <c r="C253" s="162"/>
      <c r="D253" s="162"/>
      <c r="E253"/>
      <c r="F253"/>
    </row>
    <row r="254" spans="1:6" s="1" customFormat="1" ht="17.25" thickTop="1" thickBot="1" x14ac:dyDescent="0.3">
      <c r="A254"/>
      <c r="B254" s="27" t="s">
        <v>4</v>
      </c>
      <c r="C254" s="4" t="s">
        <v>5</v>
      </c>
      <c r="D254" s="5" t="s">
        <v>6</v>
      </c>
      <c r="E254"/>
      <c r="F254"/>
    </row>
    <row r="255" spans="1:6" s="1" customFormat="1" ht="19.5" thickTop="1" x14ac:dyDescent="0.3">
      <c r="A255"/>
      <c r="B255" s="74"/>
      <c r="C255" s="75" t="s">
        <v>7</v>
      </c>
      <c r="D255" s="8"/>
      <c r="E255"/>
      <c r="F255"/>
    </row>
    <row r="256" spans="1:6" s="1" customFormat="1" x14ac:dyDescent="0.25">
      <c r="A256"/>
      <c r="B256" s="76">
        <v>1</v>
      </c>
      <c r="C256" s="77" t="s">
        <v>8</v>
      </c>
      <c r="D256" s="11">
        <f>'[1]PAR-SIT BOQ'!$G$30</f>
        <v>12945.276</v>
      </c>
      <c r="E256"/>
      <c r="F256"/>
    </row>
    <row r="257" spans="1:6" s="1" customFormat="1" ht="15.75" x14ac:dyDescent="0.25">
      <c r="A257"/>
      <c r="B257" s="76">
        <v>2</v>
      </c>
      <c r="C257" s="78" t="s">
        <v>10</v>
      </c>
      <c r="D257" s="11">
        <f>'[1]PAR-SIT BOQ'!$G$35</f>
        <v>72765.0864</v>
      </c>
      <c r="E257"/>
      <c r="F257"/>
    </row>
    <row r="258" spans="1:6" s="1" customFormat="1" ht="15.75" x14ac:dyDescent="0.25">
      <c r="A258"/>
      <c r="B258" s="76">
        <v>3</v>
      </c>
      <c r="C258" s="78" t="s">
        <v>67</v>
      </c>
      <c r="D258" s="11">
        <f>'[1]PAR-SIT BOQ'!$G$37</f>
        <v>68507.45</v>
      </c>
      <c r="E258"/>
      <c r="F258"/>
    </row>
    <row r="259" spans="1:6" s="1" customFormat="1" x14ac:dyDescent="0.25">
      <c r="A259"/>
      <c r="B259" s="76"/>
      <c r="D259" s="11"/>
      <c r="E259"/>
      <c r="F259"/>
    </row>
    <row r="260" spans="1:6" s="1" customFormat="1" ht="15.75" x14ac:dyDescent="0.25">
      <c r="A260"/>
      <c r="B260" s="76"/>
      <c r="C260" s="82"/>
      <c r="D260" s="11"/>
      <c r="E260"/>
      <c r="F260"/>
    </row>
    <row r="261" spans="1:6" s="1" customFormat="1" ht="15.75" x14ac:dyDescent="0.25">
      <c r="A261"/>
      <c r="B261" s="83"/>
      <c r="C261" s="84" t="s">
        <v>68</v>
      </c>
      <c r="D261" s="21">
        <f>D256+D257+D258</f>
        <v>154217.8124</v>
      </c>
      <c r="E261"/>
      <c r="F261"/>
    </row>
    <row r="262" spans="1:6" s="1" customFormat="1" x14ac:dyDescent="0.25">
      <c r="A262"/>
      <c r="B262"/>
      <c r="C262"/>
      <c r="D262"/>
      <c r="E262"/>
      <c r="F262"/>
    </row>
    <row r="263" spans="1:6" s="1" customFormat="1" x14ac:dyDescent="0.25"/>
    <row r="264" spans="1:6" s="1" customFormat="1" ht="26.25" x14ac:dyDescent="0.4">
      <c r="A264" s="121">
        <v>13</v>
      </c>
      <c r="B264" s="163" t="s">
        <v>0</v>
      </c>
      <c r="C264" s="163"/>
      <c r="D264" s="163"/>
    </row>
    <row r="265" spans="1:6" s="1" customFormat="1" x14ac:dyDescent="0.25">
      <c r="B265" s="164" t="s">
        <v>1</v>
      </c>
      <c r="C265" s="164"/>
      <c r="D265" s="164"/>
    </row>
    <row r="266" spans="1:6" s="1" customFormat="1" x14ac:dyDescent="0.25">
      <c r="B266" s="163" t="s">
        <v>127</v>
      </c>
      <c r="C266" s="163"/>
      <c r="D266" s="163"/>
    </row>
    <row r="267" spans="1:6" s="1" customFormat="1" ht="15.75" thickBot="1" x14ac:dyDescent="0.3">
      <c r="C267" s="162" t="s">
        <v>3</v>
      </c>
      <c r="D267" s="162"/>
    </row>
    <row r="268" spans="1:6" s="1" customFormat="1" ht="17.25" thickTop="1" thickBot="1" x14ac:dyDescent="0.3">
      <c r="B268" s="3" t="s">
        <v>4</v>
      </c>
      <c r="C268" s="4" t="s">
        <v>5</v>
      </c>
      <c r="D268" s="5" t="s">
        <v>6</v>
      </c>
    </row>
    <row r="269" spans="1:6" s="1" customFormat="1" ht="19.5" thickTop="1" x14ac:dyDescent="0.3">
      <c r="B269" s="6"/>
      <c r="C269" s="7" t="s">
        <v>7</v>
      </c>
      <c r="D269" s="8"/>
    </row>
    <row r="270" spans="1:6" s="1" customFormat="1" x14ac:dyDescent="0.25">
      <c r="B270" s="9">
        <v>1</v>
      </c>
      <c r="C270" s="10" t="s">
        <v>8</v>
      </c>
      <c r="D270" s="11">
        <f>'[2]OFFICE B-BOQ'!$F$274</f>
        <v>14969.14626</v>
      </c>
    </row>
    <row r="271" spans="1:6" s="1" customFormat="1" ht="15.75" x14ac:dyDescent="0.25">
      <c r="B271" s="9">
        <v>2</v>
      </c>
      <c r="C271" s="12" t="s">
        <v>9</v>
      </c>
      <c r="D271" s="11">
        <f>'[2]OFFICE B-BOQ'!$F$293</f>
        <v>17712.356070000002</v>
      </c>
    </row>
    <row r="272" spans="1:6" ht="15.75" x14ac:dyDescent="0.25">
      <c r="A272" s="1"/>
      <c r="B272" s="9">
        <v>3</v>
      </c>
      <c r="C272" s="12" t="s">
        <v>10</v>
      </c>
      <c r="D272" s="11">
        <f>'[2]OFFICE B-BOQ'!$F$300</f>
        <v>4954.5364</v>
      </c>
    </row>
    <row r="273" spans="1:4" ht="15.75" x14ac:dyDescent="0.25">
      <c r="A273" s="1"/>
      <c r="B273" s="13"/>
      <c r="C273" s="14" t="s">
        <v>11</v>
      </c>
      <c r="D273" s="15">
        <f>D270+D271+D272</f>
        <v>37636.03873</v>
      </c>
    </row>
    <row r="274" spans="1:4" ht="18.75" x14ac:dyDescent="0.3">
      <c r="A274" s="1"/>
      <c r="B274" s="9"/>
      <c r="C274" s="16" t="s">
        <v>12</v>
      </c>
      <c r="D274" s="17"/>
    </row>
    <row r="275" spans="1:4" ht="15.75" x14ac:dyDescent="0.25">
      <c r="A275" s="1"/>
      <c r="B275" s="9">
        <v>4</v>
      </c>
      <c r="C275" s="12" t="s">
        <v>13</v>
      </c>
      <c r="D275" s="11">
        <f>'[2]OFFICE B-BOQ'!$F$316</f>
        <v>31739.975400000003</v>
      </c>
    </row>
    <row r="276" spans="1:4" ht="15.75" x14ac:dyDescent="0.25">
      <c r="A276" s="1"/>
      <c r="B276" s="9">
        <v>5</v>
      </c>
      <c r="C276" s="12" t="s">
        <v>14</v>
      </c>
      <c r="D276" s="11">
        <f>'[2]OFFICE B-BOQ'!$F$330</f>
        <v>20789.475000000002</v>
      </c>
    </row>
    <row r="277" spans="1:4" ht="15.75" x14ac:dyDescent="0.25">
      <c r="A277" s="1"/>
      <c r="B277" s="9">
        <v>6</v>
      </c>
      <c r="C277" s="12" t="s">
        <v>15</v>
      </c>
      <c r="D277" s="11">
        <f>'[2]OFFICE B-BOQ'!$F$333</f>
        <v>5636.6881999999987</v>
      </c>
    </row>
    <row r="278" spans="1:4" ht="15.75" x14ac:dyDescent="0.25">
      <c r="A278" s="1"/>
      <c r="B278" s="9">
        <v>7</v>
      </c>
      <c r="C278" s="12" t="s">
        <v>16</v>
      </c>
      <c r="D278" s="11">
        <f>'[2]OFFICE B-BOQ'!$F$327</f>
        <v>5488.8819999999996</v>
      </c>
    </row>
    <row r="279" spans="1:4" ht="15.75" x14ac:dyDescent="0.25">
      <c r="A279" s="1"/>
      <c r="B279" s="9">
        <v>8</v>
      </c>
      <c r="C279" s="12" t="s">
        <v>17</v>
      </c>
      <c r="D279" s="11" t="s">
        <v>119</v>
      </c>
    </row>
    <row r="280" spans="1:4" ht="15.75" x14ac:dyDescent="0.25">
      <c r="A280" s="1"/>
      <c r="B280" s="9">
        <v>9</v>
      </c>
      <c r="C280" s="12" t="s">
        <v>18</v>
      </c>
      <c r="D280" s="11">
        <f>'[2]OFFICE B-BOQ'!$F$344</f>
        <v>13796.118</v>
      </c>
    </row>
    <row r="281" spans="1:4" ht="15.75" x14ac:dyDescent="0.25">
      <c r="A281" s="1"/>
      <c r="B281" s="9">
        <v>10</v>
      </c>
      <c r="C281" s="12" t="s">
        <v>19</v>
      </c>
      <c r="D281" s="11">
        <f>'[2]OFFICE B-BOQ'!$F$352</f>
        <v>1603.8204000000001</v>
      </c>
    </row>
    <row r="282" spans="1:4" ht="15.75" x14ac:dyDescent="0.25">
      <c r="A282" s="1"/>
      <c r="B282" s="9">
        <v>11</v>
      </c>
      <c r="C282" s="12" t="s">
        <v>20</v>
      </c>
      <c r="D282" s="11">
        <v>49997.616500000004</v>
      </c>
    </row>
    <row r="283" spans="1:4" ht="15.75" x14ac:dyDescent="0.25">
      <c r="A283" s="1"/>
      <c r="B283" s="9">
        <v>12</v>
      </c>
      <c r="C283" s="12" t="s">
        <v>21</v>
      </c>
      <c r="D283" s="11"/>
    </row>
    <row r="284" spans="1:4" ht="15.75" x14ac:dyDescent="0.25">
      <c r="A284" s="1"/>
      <c r="B284" s="9">
        <v>13</v>
      </c>
      <c r="C284" s="18" t="s">
        <v>22</v>
      </c>
      <c r="D284" s="11"/>
    </row>
    <row r="285" spans="1:4" ht="15.75" x14ac:dyDescent="0.25">
      <c r="B285" s="9">
        <v>14</v>
      </c>
      <c r="C285" s="18" t="s">
        <v>23</v>
      </c>
      <c r="D285" s="11"/>
    </row>
    <row r="286" spans="1:4" ht="15.75" x14ac:dyDescent="0.25">
      <c r="B286" s="13"/>
      <c r="C286" s="14" t="s">
        <v>11</v>
      </c>
      <c r="D286" s="15">
        <f>SUM(D275:D285)</f>
        <v>129052.57549999999</v>
      </c>
    </row>
    <row r="287" spans="1:4" ht="15.75" x14ac:dyDescent="0.25">
      <c r="A287" s="1"/>
      <c r="B287" s="9"/>
      <c r="C287" s="22" t="s">
        <v>25</v>
      </c>
      <c r="D287" s="23">
        <f>D273+D286</f>
        <v>166688.61423000001</v>
      </c>
    </row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</sheetData>
  <mergeCells count="53">
    <mergeCell ref="B264:D264"/>
    <mergeCell ref="B265:D265"/>
    <mergeCell ref="B266:D266"/>
    <mergeCell ref="C267:D267"/>
    <mergeCell ref="B188:D188"/>
    <mergeCell ref="B189:D189"/>
    <mergeCell ref="B233:D233"/>
    <mergeCell ref="B208:D208"/>
    <mergeCell ref="B206:D206"/>
    <mergeCell ref="B207:D207"/>
    <mergeCell ref="B252:D252"/>
    <mergeCell ref="B253:D253"/>
    <mergeCell ref="B234:D234"/>
    <mergeCell ref="B235:D235"/>
    <mergeCell ref="B236:D236"/>
    <mergeCell ref="B250:D250"/>
    <mergeCell ref="B99:D99"/>
    <mergeCell ref="B100:D100"/>
    <mergeCell ref="B102:D102"/>
    <mergeCell ref="B103:D103"/>
    <mergeCell ref="B101:D101"/>
    <mergeCell ref="B251:D251"/>
    <mergeCell ref="B4:D4"/>
    <mergeCell ref="B3:D3"/>
    <mergeCell ref="B169:D169"/>
    <mergeCell ref="B170:D170"/>
    <mergeCell ref="B172:D172"/>
    <mergeCell ref="B171:D171"/>
    <mergeCell ref="C6:D6"/>
    <mergeCell ref="B5:D5"/>
    <mergeCell ref="B78:D78"/>
    <mergeCell ref="B79:D79"/>
    <mergeCell ref="B80:D80"/>
    <mergeCell ref="B81:D81"/>
    <mergeCell ref="B29:D29"/>
    <mergeCell ref="B30:D30"/>
    <mergeCell ref="B31:D31"/>
    <mergeCell ref="B32:D32"/>
    <mergeCell ref="B209:D209"/>
    <mergeCell ref="B123:D123"/>
    <mergeCell ref="B124:D124"/>
    <mergeCell ref="B125:D125"/>
    <mergeCell ref="B126:D126"/>
    <mergeCell ref="B148:D148"/>
    <mergeCell ref="B190:D190"/>
    <mergeCell ref="B187:D187"/>
    <mergeCell ref="B55:D55"/>
    <mergeCell ref="B56:D56"/>
    <mergeCell ref="B149:D149"/>
    <mergeCell ref="B147:D147"/>
    <mergeCell ref="B146:D146"/>
    <mergeCell ref="B57:D57"/>
    <mergeCell ref="B58:D5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3"/>
  <sheetViews>
    <sheetView topLeftCell="A9" workbookViewId="0">
      <selection activeCell="H16" sqref="H16"/>
    </sheetView>
  </sheetViews>
  <sheetFormatPr defaultRowHeight="15" x14ac:dyDescent="0.25"/>
  <cols>
    <col min="1" max="1" width="2.28515625" customWidth="1"/>
    <col min="2" max="2" width="6.5703125" customWidth="1"/>
    <col min="3" max="3" width="26.7109375" customWidth="1"/>
    <col min="4" max="4" width="8.42578125" customWidth="1"/>
    <col min="5" max="5" width="8" customWidth="1"/>
    <col min="6" max="6" width="7.5703125" customWidth="1"/>
    <col min="7" max="8" width="15.5703125" customWidth="1"/>
    <col min="17" max="17" width="18.140625" customWidth="1"/>
  </cols>
  <sheetData>
    <row r="2" spans="2:17" ht="18.75" x14ac:dyDescent="0.25">
      <c r="B2" s="167" t="s">
        <v>27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</row>
    <row r="3" spans="2:17" ht="15.75" x14ac:dyDescent="0.25">
      <c r="B3" s="33" t="s">
        <v>28</v>
      </c>
      <c r="C3" s="34" t="s">
        <v>29</v>
      </c>
      <c r="D3" s="35" t="s">
        <v>30</v>
      </c>
      <c r="E3" s="36" t="s">
        <v>56</v>
      </c>
      <c r="F3" s="37" t="s">
        <v>31</v>
      </c>
      <c r="G3" s="38" t="s">
        <v>32</v>
      </c>
      <c r="H3" s="37" t="s">
        <v>33</v>
      </c>
      <c r="I3" s="39" t="s">
        <v>34</v>
      </c>
      <c r="J3" s="37" t="s">
        <v>35</v>
      </c>
      <c r="K3" s="37" t="s">
        <v>36</v>
      </c>
      <c r="L3" s="37" t="s">
        <v>37</v>
      </c>
      <c r="M3" s="39" t="s">
        <v>38</v>
      </c>
      <c r="N3" s="37" t="s">
        <v>39</v>
      </c>
      <c r="O3" s="37" t="s">
        <v>40</v>
      </c>
      <c r="P3" s="37" t="s">
        <v>41</v>
      </c>
      <c r="Q3" s="37" t="s">
        <v>42</v>
      </c>
    </row>
    <row r="4" spans="2:17" ht="18.75" customHeight="1" x14ac:dyDescent="0.25">
      <c r="B4" s="40" t="s">
        <v>43</v>
      </c>
      <c r="C4" s="41" t="s">
        <v>44</v>
      </c>
      <c r="D4" s="41"/>
      <c r="F4" s="42"/>
      <c r="G4" s="43"/>
      <c r="H4" s="44"/>
      <c r="I4" s="45"/>
      <c r="J4" s="44"/>
      <c r="K4" s="44"/>
      <c r="L4" s="44"/>
      <c r="M4" s="46"/>
      <c r="N4" s="44"/>
      <c r="O4" s="44"/>
      <c r="P4" s="47"/>
      <c r="Q4" s="48"/>
    </row>
    <row r="5" spans="2:17" ht="16.5" customHeight="1" x14ac:dyDescent="0.25">
      <c r="B5" s="49">
        <v>1</v>
      </c>
      <c r="C5" s="50" t="s">
        <v>126</v>
      </c>
      <c r="D5" s="49" t="s">
        <v>55</v>
      </c>
      <c r="E5" s="51">
        <v>1</v>
      </c>
      <c r="F5" s="66">
        <v>1</v>
      </c>
      <c r="G5" s="146"/>
      <c r="H5" s="53">
        <f>Summ!D27</f>
        <v>6342996.0561639993</v>
      </c>
      <c r="I5" s="54">
        <v>2007</v>
      </c>
      <c r="J5" s="53">
        <v>3</v>
      </c>
      <c r="K5" s="53">
        <v>40</v>
      </c>
      <c r="L5" s="53">
        <v>3</v>
      </c>
      <c r="M5" s="55">
        <f>100%-(J5/O5)</f>
        <v>0.92500000000000004</v>
      </c>
      <c r="N5" s="53">
        <f>K5-J5</f>
        <v>37</v>
      </c>
      <c r="O5" s="53">
        <f>J5+N5</f>
        <v>40</v>
      </c>
      <c r="P5" s="56">
        <f>IF(K5&gt;=O5,N5/K5,N5/O5)</f>
        <v>0.92500000000000004</v>
      </c>
      <c r="Q5" s="53">
        <f>H5*P5</f>
        <v>5867271.3519516997</v>
      </c>
    </row>
    <row r="6" spans="2:17" ht="16.5" customHeight="1" x14ac:dyDescent="0.25">
      <c r="B6" s="49">
        <v>2</v>
      </c>
      <c r="C6" s="50" t="s">
        <v>45</v>
      </c>
      <c r="D6" s="49" t="s">
        <v>55</v>
      </c>
      <c r="E6" s="51">
        <v>1</v>
      </c>
      <c r="F6" s="66">
        <v>1</v>
      </c>
      <c r="G6" s="146"/>
      <c r="H6" s="53">
        <f>Summ!D52</f>
        <v>1131257.4920689999</v>
      </c>
      <c r="I6" s="54">
        <v>2007</v>
      </c>
      <c r="J6" s="53">
        <v>4</v>
      </c>
      <c r="K6" s="53">
        <v>40</v>
      </c>
      <c r="L6" s="53">
        <v>3</v>
      </c>
      <c r="M6" s="55">
        <f t="shared" ref="M6:M17" si="0">100%-(J6/O6)</f>
        <v>0.9</v>
      </c>
      <c r="N6" s="53">
        <f t="shared" ref="N6:N17" si="1">K6-J6</f>
        <v>36</v>
      </c>
      <c r="O6" s="53">
        <f t="shared" ref="O6:O17" si="2">J6+N6</f>
        <v>40</v>
      </c>
      <c r="P6" s="56">
        <f t="shared" ref="P6:P17" si="3">IF(K6&gt;=O6,N6/K6,N6/O6)</f>
        <v>0.9</v>
      </c>
      <c r="Q6" s="53">
        <f t="shared" ref="Q6:Q17" si="4">H6*P6</f>
        <v>1018131.7428620999</v>
      </c>
    </row>
    <row r="7" spans="2:17" ht="16.5" customHeight="1" x14ac:dyDescent="0.25">
      <c r="B7" s="49">
        <v>3</v>
      </c>
      <c r="C7" s="50" t="s">
        <v>46</v>
      </c>
      <c r="D7" s="49" t="s">
        <v>55</v>
      </c>
      <c r="E7" s="51">
        <v>1</v>
      </c>
      <c r="F7" s="66">
        <v>1</v>
      </c>
      <c r="G7" s="52"/>
      <c r="H7" s="53">
        <f>Summ!D74</f>
        <v>723170.10213500005</v>
      </c>
      <c r="I7" s="54">
        <v>2007</v>
      </c>
      <c r="J7" s="53">
        <v>3</v>
      </c>
      <c r="K7" s="53">
        <v>15</v>
      </c>
      <c r="L7" s="53">
        <v>3</v>
      </c>
      <c r="M7" s="55">
        <f t="shared" si="0"/>
        <v>0.8</v>
      </c>
      <c r="N7" s="53">
        <f t="shared" si="1"/>
        <v>12</v>
      </c>
      <c r="O7" s="53">
        <f t="shared" si="2"/>
        <v>15</v>
      </c>
      <c r="P7" s="56">
        <f t="shared" si="3"/>
        <v>0.8</v>
      </c>
      <c r="Q7" s="53">
        <f t="shared" si="4"/>
        <v>578536.08170800004</v>
      </c>
    </row>
    <row r="8" spans="2:17" ht="16.5" customHeight="1" x14ac:dyDescent="0.25">
      <c r="B8" s="49">
        <v>4</v>
      </c>
      <c r="C8" s="50" t="s">
        <v>47</v>
      </c>
      <c r="D8" s="49" t="s">
        <v>55</v>
      </c>
      <c r="E8" s="51">
        <v>1</v>
      </c>
      <c r="F8" s="66">
        <v>1</v>
      </c>
      <c r="G8" s="52"/>
      <c r="H8" s="53">
        <f>Summ!D96</f>
        <v>1227074.1539</v>
      </c>
      <c r="I8" s="54">
        <v>2007</v>
      </c>
      <c r="J8" s="53">
        <v>3</v>
      </c>
      <c r="K8" s="53">
        <v>15</v>
      </c>
      <c r="L8" s="53">
        <v>3</v>
      </c>
      <c r="M8" s="55">
        <f t="shared" si="0"/>
        <v>0.8</v>
      </c>
      <c r="N8" s="53">
        <f t="shared" si="1"/>
        <v>12</v>
      </c>
      <c r="O8" s="53">
        <f t="shared" si="2"/>
        <v>15</v>
      </c>
      <c r="P8" s="56">
        <f t="shared" si="3"/>
        <v>0.8</v>
      </c>
      <c r="Q8" s="53">
        <f t="shared" si="4"/>
        <v>981659.32312000007</v>
      </c>
    </row>
    <row r="9" spans="2:17" ht="16.5" customHeight="1" x14ac:dyDescent="0.25">
      <c r="B9" s="49">
        <v>5</v>
      </c>
      <c r="C9" s="50" t="s">
        <v>48</v>
      </c>
      <c r="D9" s="49" t="s">
        <v>55</v>
      </c>
      <c r="E9" s="51">
        <v>1</v>
      </c>
      <c r="F9" s="66">
        <v>1</v>
      </c>
      <c r="G9" s="52"/>
      <c r="H9" s="53">
        <f>Summ!D120</f>
        <v>1653184.8850992001</v>
      </c>
      <c r="I9" s="54">
        <v>2007</v>
      </c>
      <c r="J9" s="53">
        <v>3</v>
      </c>
      <c r="K9" s="53">
        <v>15</v>
      </c>
      <c r="L9" s="53">
        <v>3</v>
      </c>
      <c r="M9" s="55">
        <f t="shared" si="0"/>
        <v>0.8</v>
      </c>
      <c r="N9" s="53">
        <f t="shared" si="1"/>
        <v>12</v>
      </c>
      <c r="O9" s="53">
        <f t="shared" si="2"/>
        <v>15</v>
      </c>
      <c r="P9" s="56">
        <f t="shared" si="3"/>
        <v>0.8</v>
      </c>
      <c r="Q9" s="53">
        <f t="shared" si="4"/>
        <v>1322547.9080793601</v>
      </c>
    </row>
    <row r="10" spans="2:17" ht="16.5" customHeight="1" x14ac:dyDescent="0.25">
      <c r="B10" s="49">
        <v>6</v>
      </c>
      <c r="C10" s="50" t="s">
        <v>129</v>
      </c>
      <c r="D10" s="49" t="s">
        <v>55</v>
      </c>
      <c r="E10" s="51">
        <v>2</v>
      </c>
      <c r="F10" s="66">
        <v>1</v>
      </c>
      <c r="G10" s="52"/>
      <c r="H10" s="53">
        <f>Summ!D142*2</f>
        <v>321595.13936799997</v>
      </c>
      <c r="I10" s="54">
        <v>2008</v>
      </c>
      <c r="J10" s="53">
        <v>2</v>
      </c>
      <c r="K10" s="53">
        <v>40</v>
      </c>
      <c r="L10" s="53">
        <v>2</v>
      </c>
      <c r="M10" s="55">
        <f t="shared" si="0"/>
        <v>0.95</v>
      </c>
      <c r="N10" s="53">
        <f t="shared" si="1"/>
        <v>38</v>
      </c>
      <c r="O10" s="53">
        <f t="shared" si="2"/>
        <v>40</v>
      </c>
      <c r="P10" s="56">
        <f t="shared" si="3"/>
        <v>0.95</v>
      </c>
      <c r="Q10" s="53">
        <f t="shared" si="4"/>
        <v>305515.38239959994</v>
      </c>
    </row>
    <row r="11" spans="2:17" ht="16.5" customHeight="1" x14ac:dyDescent="0.25">
      <c r="B11" s="49">
        <v>7</v>
      </c>
      <c r="C11" s="50" t="s">
        <v>49</v>
      </c>
      <c r="D11" s="49" t="s">
        <v>55</v>
      </c>
      <c r="E11" s="51">
        <v>1</v>
      </c>
      <c r="F11" s="66">
        <v>1</v>
      </c>
      <c r="G11" s="52"/>
      <c r="H11" s="53">
        <f>Summ!D165</f>
        <v>140163.9027104</v>
      </c>
      <c r="I11" s="54">
        <v>2008</v>
      </c>
      <c r="J11" s="53">
        <v>2</v>
      </c>
      <c r="K11" s="53">
        <v>40</v>
      </c>
      <c r="L11" s="53">
        <v>2</v>
      </c>
      <c r="M11" s="55">
        <f t="shared" si="0"/>
        <v>0.95</v>
      </c>
      <c r="N11" s="53">
        <f t="shared" si="1"/>
        <v>38</v>
      </c>
      <c r="O11" s="53">
        <f t="shared" si="2"/>
        <v>40</v>
      </c>
      <c r="P11" s="56">
        <f t="shared" si="3"/>
        <v>0.95</v>
      </c>
      <c r="Q11" s="53">
        <f t="shared" si="4"/>
        <v>133155.70757487998</v>
      </c>
    </row>
    <row r="12" spans="2:17" ht="47.25" customHeight="1" x14ac:dyDescent="0.25">
      <c r="B12" s="49">
        <v>8</v>
      </c>
      <c r="C12" s="50" t="s">
        <v>50</v>
      </c>
      <c r="D12" s="49" t="s">
        <v>55</v>
      </c>
      <c r="E12" s="51">
        <v>1</v>
      </c>
      <c r="F12" s="66">
        <v>1</v>
      </c>
      <c r="G12" s="52"/>
      <c r="H12" s="53">
        <f>Summ!D183</f>
        <v>225345.88770000002</v>
      </c>
      <c r="I12" s="54">
        <v>2007</v>
      </c>
      <c r="J12" s="53">
        <v>3</v>
      </c>
      <c r="K12" s="53">
        <v>20</v>
      </c>
      <c r="L12" s="53">
        <v>3</v>
      </c>
      <c r="M12" s="55">
        <f t="shared" si="0"/>
        <v>0.85</v>
      </c>
      <c r="N12" s="53">
        <f t="shared" si="1"/>
        <v>17</v>
      </c>
      <c r="O12" s="53">
        <f t="shared" si="2"/>
        <v>20</v>
      </c>
      <c r="P12" s="56">
        <f t="shared" si="3"/>
        <v>0.85</v>
      </c>
      <c r="Q12" s="53">
        <f t="shared" si="4"/>
        <v>191544.004545</v>
      </c>
    </row>
    <row r="13" spans="2:17" ht="47.25" customHeight="1" x14ac:dyDescent="0.25">
      <c r="B13" s="49">
        <v>9</v>
      </c>
      <c r="C13" s="50" t="s">
        <v>51</v>
      </c>
      <c r="D13" s="49" t="s">
        <v>55</v>
      </c>
      <c r="E13" s="51">
        <v>1</v>
      </c>
      <c r="F13" s="66">
        <v>1</v>
      </c>
      <c r="G13" s="52"/>
      <c r="H13" s="53">
        <f>Summ!D201</f>
        <v>94760.704100000003</v>
      </c>
      <c r="I13" s="54">
        <v>2007</v>
      </c>
      <c r="J13" s="53">
        <v>3</v>
      </c>
      <c r="K13" s="53">
        <v>20</v>
      </c>
      <c r="L13" s="53">
        <v>3</v>
      </c>
      <c r="M13" s="55">
        <f t="shared" si="0"/>
        <v>0.85</v>
      </c>
      <c r="N13" s="53">
        <f t="shared" si="1"/>
        <v>17</v>
      </c>
      <c r="O13" s="53">
        <f t="shared" si="2"/>
        <v>20</v>
      </c>
      <c r="P13" s="56">
        <f t="shared" si="3"/>
        <v>0.85</v>
      </c>
      <c r="Q13" s="53">
        <f t="shared" si="4"/>
        <v>80546.598484999995</v>
      </c>
    </row>
    <row r="14" spans="2:17" ht="18.75" customHeight="1" x14ac:dyDescent="0.25">
      <c r="B14" s="49">
        <v>10</v>
      </c>
      <c r="C14" s="50" t="s">
        <v>52</v>
      </c>
      <c r="D14" s="49" t="s">
        <v>55</v>
      </c>
      <c r="E14" s="51">
        <v>1</v>
      </c>
      <c r="F14" s="66">
        <v>1</v>
      </c>
      <c r="G14" s="52"/>
      <c r="H14" s="53">
        <f>Summ!D229</f>
        <v>771246.27760799997</v>
      </c>
      <c r="I14" s="54">
        <v>2007</v>
      </c>
      <c r="J14" s="53">
        <v>3</v>
      </c>
      <c r="K14" s="53">
        <v>40</v>
      </c>
      <c r="L14" s="53">
        <v>3</v>
      </c>
      <c r="M14" s="55">
        <f t="shared" si="0"/>
        <v>0.92500000000000004</v>
      </c>
      <c r="N14" s="53">
        <f t="shared" si="1"/>
        <v>37</v>
      </c>
      <c r="O14" s="53">
        <f t="shared" si="2"/>
        <v>40</v>
      </c>
      <c r="P14" s="56">
        <f t="shared" si="3"/>
        <v>0.92500000000000004</v>
      </c>
      <c r="Q14" s="53">
        <f t="shared" si="4"/>
        <v>713402.80678740004</v>
      </c>
    </row>
    <row r="15" spans="2:17" ht="18" customHeight="1" x14ac:dyDescent="0.25">
      <c r="B15" s="49">
        <v>11</v>
      </c>
      <c r="C15" s="50" t="s">
        <v>53</v>
      </c>
      <c r="D15" s="49" t="s">
        <v>55</v>
      </c>
      <c r="E15" s="51">
        <v>1</v>
      </c>
      <c r="F15" s="66">
        <v>1</v>
      </c>
      <c r="G15" s="52"/>
      <c r="H15" s="53">
        <f>Summ!D247</f>
        <v>92382.138345800005</v>
      </c>
      <c r="I15" s="54">
        <v>2008</v>
      </c>
      <c r="J15" s="53">
        <v>2</v>
      </c>
      <c r="K15" s="53">
        <v>20</v>
      </c>
      <c r="L15" s="53">
        <v>2</v>
      </c>
      <c r="M15" s="55">
        <f t="shared" si="0"/>
        <v>0.9</v>
      </c>
      <c r="N15" s="53">
        <f t="shared" si="1"/>
        <v>18</v>
      </c>
      <c r="O15" s="53">
        <f t="shared" si="2"/>
        <v>20</v>
      </c>
      <c r="P15" s="56">
        <f t="shared" si="3"/>
        <v>0.9</v>
      </c>
      <c r="Q15" s="53">
        <f t="shared" si="4"/>
        <v>83143.924511220001</v>
      </c>
    </row>
    <row r="16" spans="2:17" s="1" customFormat="1" ht="18" customHeight="1" x14ac:dyDescent="0.25">
      <c r="B16" s="49">
        <v>12</v>
      </c>
      <c r="C16" s="50" t="s">
        <v>71</v>
      </c>
      <c r="D16" s="49" t="s">
        <v>55</v>
      </c>
      <c r="E16" s="51">
        <v>1</v>
      </c>
      <c r="F16" s="66">
        <v>1</v>
      </c>
      <c r="G16" s="52"/>
      <c r="H16" s="53">
        <f>Summ!D261</f>
        <v>154217.8124</v>
      </c>
      <c r="I16" s="54">
        <v>2007</v>
      </c>
      <c r="J16" s="53">
        <v>3</v>
      </c>
      <c r="K16" s="53">
        <v>40</v>
      </c>
      <c r="L16" s="53">
        <v>3</v>
      </c>
      <c r="M16" s="55">
        <f t="shared" si="0"/>
        <v>0.92500000000000004</v>
      </c>
      <c r="N16" s="53">
        <f t="shared" si="1"/>
        <v>37</v>
      </c>
      <c r="O16" s="53">
        <f t="shared" si="2"/>
        <v>40</v>
      </c>
      <c r="P16" s="56">
        <f t="shared" si="3"/>
        <v>0.92500000000000004</v>
      </c>
      <c r="Q16" s="53">
        <f t="shared" si="4"/>
        <v>142651.47646999999</v>
      </c>
    </row>
    <row r="17" spans="2:17" s="1" customFormat="1" ht="18" customHeight="1" x14ac:dyDescent="0.25">
      <c r="B17" s="49">
        <v>13</v>
      </c>
      <c r="C17" s="50" t="s">
        <v>120</v>
      </c>
      <c r="D17" s="49" t="s">
        <v>55</v>
      </c>
      <c r="E17" s="51">
        <v>2</v>
      </c>
      <c r="F17" s="66">
        <v>1</v>
      </c>
      <c r="G17" s="145"/>
      <c r="H17" s="53">
        <f>Summ!D287*2</f>
        <v>333377.22846000001</v>
      </c>
      <c r="I17" s="54">
        <v>2008</v>
      </c>
      <c r="J17" s="53">
        <v>2</v>
      </c>
      <c r="K17" s="53">
        <v>40</v>
      </c>
      <c r="L17" s="53">
        <v>2</v>
      </c>
      <c r="M17" s="55">
        <f t="shared" si="0"/>
        <v>0.95</v>
      </c>
      <c r="N17" s="53">
        <f t="shared" si="1"/>
        <v>38</v>
      </c>
      <c r="O17" s="53">
        <f t="shared" si="2"/>
        <v>40</v>
      </c>
      <c r="P17" s="56">
        <f t="shared" si="3"/>
        <v>0.95</v>
      </c>
      <c r="Q17" s="53">
        <f t="shared" si="4"/>
        <v>316708.36703700002</v>
      </c>
    </row>
    <row r="18" spans="2:17" ht="18.75" x14ac:dyDescent="0.25">
      <c r="B18" s="57"/>
      <c r="C18" s="58" t="s">
        <v>54</v>
      </c>
      <c r="D18" s="59"/>
      <c r="E18" s="60"/>
      <c r="F18" s="61"/>
      <c r="G18" s="62"/>
      <c r="H18" s="144">
        <f>SUM(H5:H17)</f>
        <v>13210771.780059401</v>
      </c>
      <c r="I18" s="60"/>
      <c r="J18" s="63"/>
      <c r="K18" s="63"/>
      <c r="L18" s="63"/>
      <c r="M18" s="64"/>
      <c r="N18" s="63"/>
      <c r="O18" s="63"/>
      <c r="P18" s="65"/>
      <c r="Q18" s="144">
        <f>SUM(Q5:Q17)</f>
        <v>11734814.675531259</v>
      </c>
    </row>
    <row r="19" spans="2:17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</sheetData>
  <mergeCells count="1">
    <mergeCell ref="B2:Q2"/>
  </mergeCells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5:M45"/>
  <sheetViews>
    <sheetView topLeftCell="A40" workbookViewId="0">
      <selection activeCell="K36" sqref="K36"/>
    </sheetView>
  </sheetViews>
  <sheetFormatPr defaultRowHeight="15" x14ac:dyDescent="0.25"/>
  <cols>
    <col min="1" max="1" width="3.5703125" customWidth="1"/>
    <col min="2" max="2" width="13" customWidth="1"/>
    <col min="3" max="3" width="9.85546875" customWidth="1"/>
    <col min="4" max="4" width="14.85546875" customWidth="1"/>
    <col min="5" max="5" width="15.28515625" customWidth="1"/>
    <col min="6" max="6" width="17.42578125" style="1" customWidth="1"/>
    <col min="7" max="7" width="15" customWidth="1"/>
    <col min="8" max="8" width="12.5703125" customWidth="1"/>
    <col min="9" max="9" width="13.7109375" customWidth="1"/>
    <col min="10" max="10" width="14.140625" customWidth="1"/>
    <col min="11" max="11" width="12.85546875" customWidth="1"/>
    <col min="13" max="13" width="14.5703125" customWidth="1"/>
  </cols>
  <sheetData>
    <row r="15" spans="2:10" ht="15.75" x14ac:dyDescent="0.25">
      <c r="B15" s="89"/>
      <c r="C15" s="1"/>
      <c r="D15" s="26"/>
      <c r="E15" s="88"/>
      <c r="F15" s="88"/>
      <c r="G15" s="140"/>
      <c r="H15" s="91"/>
      <c r="I15" s="1"/>
      <c r="J15" s="87"/>
    </row>
    <row r="17" spans="2:13" ht="15.75" thickBot="1" x14ac:dyDescent="0.3"/>
    <row r="18" spans="2:13" x14ac:dyDescent="0.25">
      <c r="B18" s="106"/>
      <c r="C18" s="107" t="s">
        <v>74</v>
      </c>
      <c r="D18" s="95" t="s">
        <v>82</v>
      </c>
      <c r="E18" s="96" t="s">
        <v>81</v>
      </c>
      <c r="F18" s="97" t="s">
        <v>85</v>
      </c>
      <c r="G18" s="98" t="s">
        <v>76</v>
      </c>
      <c r="H18" s="99" t="s">
        <v>76</v>
      </c>
      <c r="I18" s="98" t="s">
        <v>78</v>
      </c>
      <c r="J18" s="147" t="s">
        <v>72</v>
      </c>
    </row>
    <row r="19" spans="2:13" ht="15.75" thickBot="1" x14ac:dyDescent="0.3">
      <c r="B19" s="108" t="s">
        <v>86</v>
      </c>
      <c r="C19" s="109" t="s">
        <v>73</v>
      </c>
      <c r="D19" s="110" t="s">
        <v>83</v>
      </c>
      <c r="E19" s="111" t="s">
        <v>80</v>
      </c>
      <c r="F19" s="112" t="s">
        <v>84</v>
      </c>
      <c r="G19" s="113" t="s">
        <v>75</v>
      </c>
      <c r="H19" s="114" t="s">
        <v>77</v>
      </c>
      <c r="I19" s="113" t="s">
        <v>79</v>
      </c>
      <c r="J19" s="148"/>
    </row>
    <row r="20" spans="2:13" x14ac:dyDescent="0.25">
      <c r="B20" s="115" t="s">
        <v>87</v>
      </c>
      <c r="C20" s="116">
        <v>33500</v>
      </c>
      <c r="D20" s="100">
        <v>7800</v>
      </c>
      <c r="E20" s="92">
        <v>261300000</v>
      </c>
      <c r="F20" s="139">
        <v>5211845.21</v>
      </c>
      <c r="G20" s="138">
        <f>E20-F20</f>
        <v>256088154.78999999</v>
      </c>
      <c r="H20" s="93">
        <f>G20/40</f>
        <v>6402203.8697499996</v>
      </c>
      <c r="I20" s="94">
        <f>H20*0.095</f>
        <v>608209.36762625002</v>
      </c>
      <c r="J20" s="149">
        <f>I20*40</f>
        <v>24328374.705049999</v>
      </c>
    </row>
    <row r="21" spans="2:13" x14ac:dyDescent="0.25">
      <c r="B21" s="117"/>
      <c r="C21" s="118"/>
      <c r="D21" s="101"/>
      <c r="E21" s="102"/>
      <c r="F21" s="103"/>
      <c r="G21" s="103"/>
      <c r="H21" s="103"/>
      <c r="I21" s="104"/>
      <c r="J21" s="150"/>
    </row>
    <row r="22" spans="2:13" x14ac:dyDescent="0.25">
      <c r="B22" s="119" t="s">
        <v>88</v>
      </c>
      <c r="C22" s="120">
        <v>1638</v>
      </c>
      <c r="D22" s="90">
        <v>950</v>
      </c>
      <c r="E22" s="92">
        <v>1556100</v>
      </c>
      <c r="F22" s="93"/>
      <c r="G22" s="93"/>
      <c r="H22" s="93">
        <f>E22/40</f>
        <v>38902.5</v>
      </c>
      <c r="I22" s="94">
        <f>H22*0.095</f>
        <v>3695.7375000000002</v>
      </c>
      <c r="J22" s="149">
        <v>125655.075</v>
      </c>
    </row>
    <row r="23" spans="2:13" ht="19.5" thickBot="1" x14ac:dyDescent="0.35">
      <c r="B23" s="108" t="s">
        <v>89</v>
      </c>
      <c r="C23" s="169"/>
      <c r="D23" s="170"/>
      <c r="E23" s="170"/>
      <c r="F23" s="170"/>
      <c r="G23" s="170"/>
      <c r="H23" s="170"/>
      <c r="I23" s="170"/>
      <c r="J23" s="171"/>
    </row>
    <row r="25" spans="2:13" ht="18.75" x14ac:dyDescent="0.3">
      <c r="D25" s="143" t="s">
        <v>124</v>
      </c>
      <c r="J25" s="105"/>
    </row>
    <row r="26" spans="2:13" x14ac:dyDescent="0.25">
      <c r="E26" s="1" t="s">
        <v>121</v>
      </c>
    </row>
    <row r="28" spans="2:13" x14ac:dyDescent="0.25">
      <c r="F28" s="1" t="s">
        <v>132</v>
      </c>
      <c r="H28" s="1" t="s">
        <v>131</v>
      </c>
    </row>
    <row r="29" spans="2:13" s="1" customFormat="1" x14ac:dyDescent="0.25"/>
    <row r="30" spans="2:13" ht="33.75" customHeight="1" x14ac:dyDescent="0.4">
      <c r="F30" s="151" t="s">
        <v>122</v>
      </c>
      <c r="G30" s="152"/>
      <c r="H30" s="152"/>
      <c r="I30" s="153"/>
    </row>
    <row r="31" spans="2:13" s="1" customFormat="1" ht="16.5" customHeight="1" x14ac:dyDescent="0.4">
      <c r="F31" s="159" t="s">
        <v>119</v>
      </c>
      <c r="G31" s="152" t="s">
        <v>135</v>
      </c>
      <c r="H31" s="158" t="s">
        <v>136</v>
      </c>
      <c r="I31" s="158"/>
      <c r="K31"/>
    </row>
    <row r="32" spans="2:13" s="1" customFormat="1" ht="16.5" customHeight="1" x14ac:dyDescent="0.4">
      <c r="F32" s="157"/>
      <c r="G32" s="100">
        <v>9.5000000000000001E-2</v>
      </c>
      <c r="H32" s="158"/>
      <c r="I32" s="158"/>
      <c r="K32"/>
      <c r="M32" s="1">
        <v>37.31</v>
      </c>
    </row>
    <row r="33" spans="3:13" s="1" customFormat="1" ht="16.5" customHeight="1" x14ac:dyDescent="0.4">
      <c r="F33" s="157"/>
      <c r="G33" s="158" t="s">
        <v>137</v>
      </c>
      <c r="H33" s="158"/>
      <c r="I33" s="158"/>
      <c r="K33" s="155"/>
      <c r="M33" s="161">
        <f>1/37.31</f>
        <v>2.6802465826856071E-2</v>
      </c>
    </row>
    <row r="34" spans="3:13" s="1" customFormat="1" ht="16.5" customHeight="1" x14ac:dyDescent="0.4">
      <c r="F34" s="157"/>
      <c r="G34" s="158" t="s">
        <v>138</v>
      </c>
      <c r="H34" s="158"/>
      <c r="I34" s="158"/>
      <c r="K34"/>
      <c r="M34" s="161">
        <f>1-0.0268</f>
        <v>0.97319999999999995</v>
      </c>
    </row>
    <row r="35" spans="3:13" s="1" customFormat="1" ht="16.5" customHeight="1" x14ac:dyDescent="0.4">
      <c r="F35" s="157"/>
      <c r="G35" s="158" t="s">
        <v>139</v>
      </c>
      <c r="H35" s="158"/>
      <c r="I35" s="158"/>
      <c r="K35" s="155"/>
      <c r="M35" s="161">
        <f>0.9732/0.095</f>
        <v>10.244210526315788</v>
      </c>
    </row>
    <row r="36" spans="3:13" s="1" customFormat="1" ht="16.5" customHeight="1" x14ac:dyDescent="0.4">
      <c r="F36" s="157"/>
      <c r="G36" s="160" t="s">
        <v>140</v>
      </c>
      <c r="H36" s="158"/>
      <c r="I36" s="158"/>
      <c r="K36"/>
      <c r="M36" s="161">
        <f>10.2441846*1.095</f>
        <v>11.217382137</v>
      </c>
    </row>
    <row r="37" spans="3:13" x14ac:dyDescent="0.25">
      <c r="G37">
        <v>11.22</v>
      </c>
      <c r="K37" s="154"/>
    </row>
    <row r="38" spans="3:13" x14ac:dyDescent="0.25">
      <c r="D38" s="1" t="s">
        <v>87</v>
      </c>
      <c r="F38" s="1" t="s">
        <v>123</v>
      </c>
    </row>
    <row r="39" spans="3:13" ht="23.25" x14ac:dyDescent="0.35">
      <c r="F39" s="174">
        <f>(H20+I20)*11.22</f>
        <v>78656836.523361519</v>
      </c>
      <c r="G39" s="174"/>
      <c r="K39" s="156"/>
    </row>
    <row r="40" spans="3:13" x14ac:dyDescent="0.25">
      <c r="D40" s="1" t="s">
        <v>88</v>
      </c>
      <c r="F40" s="1" t="s">
        <v>130</v>
      </c>
    </row>
    <row r="41" spans="3:13" ht="23.25" x14ac:dyDescent="0.35">
      <c r="F41" s="175">
        <f>(H22+I22)*11.22</f>
        <v>477952.22475000005</v>
      </c>
      <c r="G41" s="175"/>
    </row>
    <row r="43" spans="3:13" ht="25.5" x14ac:dyDescent="0.5">
      <c r="C43" s="168" t="s">
        <v>125</v>
      </c>
      <c r="D43" s="168"/>
      <c r="E43" s="168"/>
      <c r="F43" s="176">
        <f>F39+F41</f>
        <v>79134788.748111516</v>
      </c>
      <c r="G43" s="177"/>
    </row>
    <row r="44" spans="3:13" ht="23.25" x14ac:dyDescent="0.35">
      <c r="F44" s="172">
        <f>Buildings!Q18</f>
        <v>11734814.675531259</v>
      </c>
      <c r="G44" s="172"/>
    </row>
    <row r="45" spans="3:13" ht="26.25" x14ac:dyDescent="0.4">
      <c r="F45" s="173">
        <f>F43+F44</f>
        <v>90869603.423642769</v>
      </c>
      <c r="G45" s="173"/>
    </row>
  </sheetData>
  <mergeCells count="7">
    <mergeCell ref="C43:E43"/>
    <mergeCell ref="C23:J23"/>
    <mergeCell ref="F44:G44"/>
    <mergeCell ref="F45:G45"/>
    <mergeCell ref="F39:G39"/>
    <mergeCell ref="F41:G41"/>
    <mergeCell ref="F43:G4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0"/>
  <sheetViews>
    <sheetView tabSelected="1" topLeftCell="F7" workbookViewId="0">
      <selection activeCell="L16" sqref="L16"/>
    </sheetView>
  </sheetViews>
  <sheetFormatPr defaultRowHeight="15" x14ac:dyDescent="0.25"/>
  <cols>
    <col min="1" max="1" width="2.7109375" customWidth="1"/>
    <col min="2" max="2" width="7.7109375" customWidth="1"/>
    <col min="3" max="3" width="37.5703125" customWidth="1"/>
    <col min="4" max="4" width="9.5703125" customWidth="1"/>
    <col min="5" max="5" width="4.42578125" customWidth="1"/>
    <col min="6" max="7" width="7.28515625" customWidth="1"/>
    <col min="8" max="8" width="4.42578125" customWidth="1"/>
    <col min="9" max="9" width="6" customWidth="1"/>
    <col min="10" max="11" width="11" customWidth="1"/>
    <col min="12" max="15" width="23.28515625" customWidth="1"/>
  </cols>
  <sheetData>
    <row r="2" spans="2:15" ht="18.75" x14ac:dyDescent="0.25">
      <c r="B2" s="178" t="s">
        <v>90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2:15" ht="15.75" x14ac:dyDescent="0.25">
      <c r="B3" s="179" t="s">
        <v>28</v>
      </c>
      <c r="C3" s="180" t="s">
        <v>29</v>
      </c>
      <c r="D3" s="179" t="s">
        <v>91</v>
      </c>
      <c r="E3" s="179" t="s">
        <v>92</v>
      </c>
      <c r="F3" s="179" t="s">
        <v>93</v>
      </c>
      <c r="G3" s="179" t="s">
        <v>94</v>
      </c>
      <c r="H3" s="179" t="s">
        <v>95</v>
      </c>
      <c r="I3" s="179" t="s">
        <v>96</v>
      </c>
      <c r="J3" s="179" t="s">
        <v>97</v>
      </c>
      <c r="K3" s="179"/>
      <c r="L3" s="122" t="s">
        <v>98</v>
      </c>
      <c r="M3" s="187" t="s">
        <v>99</v>
      </c>
      <c r="N3" s="187"/>
      <c r="O3" s="187"/>
    </row>
    <row r="4" spans="2:15" ht="15.75" x14ac:dyDescent="0.25">
      <c r="B4" s="179"/>
      <c r="C4" s="180"/>
      <c r="D4" s="179"/>
      <c r="E4" s="179"/>
      <c r="F4" s="179"/>
      <c r="G4" s="179"/>
      <c r="H4" s="179"/>
      <c r="I4" s="179"/>
      <c r="J4" s="179"/>
      <c r="K4" s="179"/>
      <c r="L4" s="123" t="s">
        <v>100</v>
      </c>
      <c r="M4" s="123" t="s">
        <v>101</v>
      </c>
      <c r="N4" s="123" t="s">
        <v>102</v>
      </c>
      <c r="O4" s="124" t="s">
        <v>103</v>
      </c>
    </row>
    <row r="5" spans="2:15" ht="15.75" x14ac:dyDescent="0.25">
      <c r="B5" s="125" t="s">
        <v>43</v>
      </c>
      <c r="C5" s="188" t="s">
        <v>44</v>
      </c>
      <c r="D5" s="188"/>
      <c r="E5" s="188"/>
      <c r="F5" s="188"/>
      <c r="G5" s="188"/>
      <c r="H5" s="188"/>
      <c r="I5" s="188"/>
      <c r="J5" s="188"/>
      <c r="K5" s="188"/>
      <c r="L5" s="123"/>
      <c r="M5" s="123"/>
      <c r="N5" s="123"/>
      <c r="O5" s="124"/>
    </row>
    <row r="6" spans="2:15" ht="117.75" customHeight="1" x14ac:dyDescent="0.25">
      <c r="B6" s="126">
        <v>1</v>
      </c>
      <c r="C6" s="127" t="s">
        <v>104</v>
      </c>
      <c r="D6" s="128" t="s">
        <v>105</v>
      </c>
      <c r="E6" s="127"/>
      <c r="F6" s="127"/>
      <c r="G6" s="127"/>
      <c r="H6" s="127"/>
      <c r="I6" s="128" t="s">
        <v>106</v>
      </c>
      <c r="J6" s="129"/>
      <c r="K6" s="129"/>
      <c r="L6" s="189" t="s">
        <v>118</v>
      </c>
      <c r="M6" s="191" t="s">
        <v>133</v>
      </c>
      <c r="N6" s="193" t="s">
        <v>134</v>
      </c>
      <c r="O6" s="195" t="s">
        <v>107</v>
      </c>
    </row>
    <row r="7" spans="2:15" ht="117.75" customHeight="1" x14ac:dyDescent="0.25">
      <c r="B7" s="126">
        <v>2</v>
      </c>
      <c r="C7" s="127" t="s">
        <v>108</v>
      </c>
      <c r="D7" s="128"/>
      <c r="E7" s="127"/>
      <c r="F7" s="127"/>
      <c r="G7" s="127"/>
      <c r="H7" s="127"/>
      <c r="I7" s="128" t="str">
        <f>I6</f>
        <v>m2</v>
      </c>
      <c r="J7" s="129"/>
      <c r="K7" s="129"/>
      <c r="L7" s="190"/>
      <c r="M7" s="192"/>
      <c r="N7" s="194"/>
      <c r="O7" s="196"/>
    </row>
    <row r="8" spans="2:15" ht="18.75" x14ac:dyDescent="0.25">
      <c r="B8" s="130" t="s">
        <v>109</v>
      </c>
      <c r="C8" s="181" t="s">
        <v>110</v>
      </c>
      <c r="D8" s="182"/>
      <c r="E8" s="182"/>
      <c r="F8" s="182"/>
      <c r="G8" s="182"/>
      <c r="H8" s="182"/>
      <c r="I8" s="182"/>
      <c r="J8" s="182"/>
      <c r="K8" s="182"/>
      <c r="L8" s="182"/>
      <c r="M8" s="183"/>
      <c r="N8" s="131"/>
      <c r="O8" s="131"/>
    </row>
    <row r="9" spans="2:15" ht="15.75" x14ac:dyDescent="0.25">
      <c r="B9" s="126">
        <v>3</v>
      </c>
      <c r="C9" s="127" t="s">
        <v>111</v>
      </c>
      <c r="D9" s="127"/>
      <c r="E9" s="127"/>
      <c r="F9" s="127"/>
      <c r="G9" s="127"/>
      <c r="H9" s="127"/>
      <c r="I9" s="128" t="s">
        <v>112</v>
      </c>
      <c r="J9" s="129">
        <f>58.91</f>
        <v>58.91</v>
      </c>
      <c r="K9" s="132">
        <f>J9</f>
        <v>58.91</v>
      </c>
      <c r="L9" s="184" t="s">
        <v>113</v>
      </c>
      <c r="M9" s="185"/>
      <c r="N9" s="185"/>
      <c r="O9" s="186"/>
    </row>
    <row r="10" spans="2:15" ht="42.75" customHeight="1" x14ac:dyDescent="0.25">
      <c r="B10" s="126">
        <v>4</v>
      </c>
      <c r="C10" s="133" t="s">
        <v>114</v>
      </c>
      <c r="D10" s="133"/>
      <c r="E10" s="134"/>
      <c r="F10" s="135">
        <v>14</v>
      </c>
      <c r="G10" s="135">
        <v>13.3</v>
      </c>
      <c r="H10" s="134"/>
      <c r="I10" s="134" t="s">
        <v>115</v>
      </c>
      <c r="J10" s="136" t="s">
        <v>116</v>
      </c>
      <c r="K10" s="137">
        <f>58.91*38.3-38.3*18</f>
        <v>1566.8529999999996</v>
      </c>
      <c r="L10" s="184" t="s">
        <v>117</v>
      </c>
      <c r="M10" s="185"/>
      <c r="N10" s="185"/>
      <c r="O10" s="186"/>
    </row>
  </sheetData>
  <mergeCells count="19">
    <mergeCell ref="C8:M8"/>
    <mergeCell ref="L9:O9"/>
    <mergeCell ref="L10:O10"/>
    <mergeCell ref="M3:O3"/>
    <mergeCell ref="C5:K5"/>
    <mergeCell ref="L6:L7"/>
    <mergeCell ref="M6:M7"/>
    <mergeCell ref="N6:N7"/>
    <mergeCell ref="O6:O7"/>
    <mergeCell ref="B2:O2"/>
    <mergeCell ref="B3:B4"/>
    <mergeCell ref="C3:C4"/>
    <mergeCell ref="D3:D4"/>
    <mergeCell ref="E3:E4"/>
    <mergeCell ref="F3:F4"/>
    <mergeCell ref="G3:G4"/>
    <mergeCell ref="H3:H4"/>
    <mergeCell ref="I3:I4"/>
    <mergeCell ref="J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</vt:lpstr>
      <vt:lpstr>Buildings</vt:lpstr>
      <vt:lpstr>Land</vt:lpstr>
      <vt:lpstr>Others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</dc:creator>
  <cp:lastModifiedBy>Dan</cp:lastModifiedBy>
  <cp:lastPrinted>2017-08-28T17:27:06Z</cp:lastPrinted>
  <dcterms:created xsi:type="dcterms:W3CDTF">2017-08-27T23:19:40Z</dcterms:created>
  <dcterms:modified xsi:type="dcterms:W3CDTF">2017-10-24T11:05:13Z</dcterms:modified>
</cp:coreProperties>
</file>